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Канализация за 10 мес. 16 (бух." sheetId="1" r:id="rId1"/>
    <sheet name="Вода за 10 мес. 16 г. (бух.)" sheetId="2" r:id="rId2"/>
  </sheets>
  <definedNames/>
  <calcPr fullCalcOnLoad="1"/>
</workbook>
</file>

<file path=xl/sharedStrings.xml><?xml version="1.0" encoding="utf-8"?>
<sst xmlns="http://schemas.openxmlformats.org/spreadsheetml/2006/main" count="405" uniqueCount="246">
  <si>
    <t>№</t>
  </si>
  <si>
    <t>Наименование статей затрат</t>
  </si>
  <si>
    <t>2 квартал</t>
  </si>
  <si>
    <t>п/п</t>
  </si>
  <si>
    <t xml:space="preserve">Затраты на производство товаров и предоставление услуг, всего </t>
  </si>
  <si>
    <t>Материальные затраты, всего в том числе:</t>
  </si>
  <si>
    <t>1.1</t>
  </si>
  <si>
    <t>Сырьё и материалы</t>
  </si>
  <si>
    <t>1.2</t>
  </si>
  <si>
    <t>Хим.реагенты</t>
  </si>
  <si>
    <t>1.3</t>
  </si>
  <si>
    <t>ГСМ</t>
  </si>
  <si>
    <t>1.4</t>
  </si>
  <si>
    <t>1.5</t>
  </si>
  <si>
    <t>Электроэнергия</t>
  </si>
  <si>
    <t>1.6</t>
  </si>
  <si>
    <t>Вода покупная</t>
  </si>
  <si>
    <t>Затраты на оплату труда, всего в т.ч</t>
  </si>
  <si>
    <t>2.1</t>
  </si>
  <si>
    <t>Заработная плата</t>
  </si>
  <si>
    <t>2.2</t>
  </si>
  <si>
    <t>Теплоэнергия</t>
  </si>
  <si>
    <t>Амортизация</t>
  </si>
  <si>
    <t>Прочие затраты, всего в том числе</t>
  </si>
  <si>
    <t>6.1</t>
  </si>
  <si>
    <t>Транспортные услуги</t>
  </si>
  <si>
    <t>6.2</t>
  </si>
  <si>
    <t>Поверка приборов</t>
  </si>
  <si>
    <t>6.3</t>
  </si>
  <si>
    <t>Проектная документация</t>
  </si>
  <si>
    <t>6.4</t>
  </si>
  <si>
    <t>Услуги связи</t>
  </si>
  <si>
    <t>6.5</t>
  </si>
  <si>
    <t>6.6</t>
  </si>
  <si>
    <t>6.7</t>
  </si>
  <si>
    <t xml:space="preserve">Расходы периода </t>
  </si>
  <si>
    <t>Общие и административные расходы</t>
  </si>
  <si>
    <t>В том, числе</t>
  </si>
  <si>
    <t>7.1</t>
  </si>
  <si>
    <t>Заработная плата адм.персонала</t>
  </si>
  <si>
    <t>7.2</t>
  </si>
  <si>
    <t>7.3</t>
  </si>
  <si>
    <t>7.4</t>
  </si>
  <si>
    <t>Топливо</t>
  </si>
  <si>
    <t>7.5</t>
  </si>
  <si>
    <t>Материалы</t>
  </si>
  <si>
    <t>7.6</t>
  </si>
  <si>
    <t>7.7</t>
  </si>
  <si>
    <t>Эл. энергия</t>
  </si>
  <si>
    <t>7.8</t>
  </si>
  <si>
    <t>7.8.1</t>
  </si>
  <si>
    <t>Командировочные затраты</t>
  </si>
  <si>
    <t>7.8.2</t>
  </si>
  <si>
    <t>Услуги  нотариуса</t>
  </si>
  <si>
    <t>7.8.3</t>
  </si>
  <si>
    <t>Охрана труда</t>
  </si>
  <si>
    <t>7.8.4</t>
  </si>
  <si>
    <t>Канцтовары</t>
  </si>
  <si>
    <t>7.8.5</t>
  </si>
  <si>
    <t>7.8.6</t>
  </si>
  <si>
    <t>Обязательное страхование</t>
  </si>
  <si>
    <t>7.8.7</t>
  </si>
  <si>
    <t>7.8.8</t>
  </si>
  <si>
    <t>7.8.9</t>
  </si>
  <si>
    <t>7.8.10</t>
  </si>
  <si>
    <t>Подготовка кадров</t>
  </si>
  <si>
    <t>7.8.11</t>
  </si>
  <si>
    <t>Услуги пожарной безопасности</t>
  </si>
  <si>
    <t>7.8.12</t>
  </si>
  <si>
    <t>7.8.13</t>
  </si>
  <si>
    <t>7.8.14</t>
  </si>
  <si>
    <t>Представительские расходы</t>
  </si>
  <si>
    <t>Страхование транспорта</t>
  </si>
  <si>
    <t>Налоги и др.платежи, в том числе</t>
  </si>
  <si>
    <t>Плата за воду</t>
  </si>
  <si>
    <t>Добыча подземных вод</t>
  </si>
  <si>
    <t>Исторические затраты</t>
  </si>
  <si>
    <t>Налог на имущество</t>
  </si>
  <si>
    <t>Налог на землю</t>
  </si>
  <si>
    <t>Плата за радиочастоты</t>
  </si>
  <si>
    <t>Налог на транспорт</t>
  </si>
  <si>
    <t>Расходы по сбыту, всего</t>
  </si>
  <si>
    <t>В том числе:</t>
  </si>
  <si>
    <t>8.1</t>
  </si>
  <si>
    <t>зарплата</t>
  </si>
  <si>
    <t>8.2</t>
  </si>
  <si>
    <t>8.3</t>
  </si>
  <si>
    <t>8.4</t>
  </si>
  <si>
    <t>8.5</t>
  </si>
  <si>
    <t>8.6</t>
  </si>
  <si>
    <t>8.7</t>
  </si>
  <si>
    <t>Прочие всего, в том числе</t>
  </si>
  <si>
    <t>Тех.обслуживание ККА</t>
  </si>
  <si>
    <t>Аренда основных средств общехозяйственного назначения</t>
  </si>
  <si>
    <t>Всего затрат</t>
  </si>
  <si>
    <t xml:space="preserve">Прибыль </t>
  </si>
  <si>
    <t xml:space="preserve">Всего доходов </t>
  </si>
  <si>
    <t>Объемы оказываемых услуг</t>
  </si>
  <si>
    <t>Тариф без (НДС)</t>
  </si>
  <si>
    <t>Себестоимость 1м3</t>
  </si>
  <si>
    <t>5.1</t>
  </si>
  <si>
    <t>5.2</t>
  </si>
  <si>
    <t>5.3</t>
  </si>
  <si>
    <t>5.4</t>
  </si>
  <si>
    <t>5.5</t>
  </si>
  <si>
    <t>5.6</t>
  </si>
  <si>
    <t>5.7</t>
  </si>
  <si>
    <t>6.8</t>
  </si>
  <si>
    <t>6.8.1</t>
  </si>
  <si>
    <t>6.8.2</t>
  </si>
  <si>
    <t>Услуги таможни, нотар.</t>
  </si>
  <si>
    <t>6.8.3</t>
  </si>
  <si>
    <t>6.8.4</t>
  </si>
  <si>
    <t>6.8.5</t>
  </si>
  <si>
    <t>6.8.6</t>
  </si>
  <si>
    <t>6.8.7</t>
  </si>
  <si>
    <t>6.8.8</t>
  </si>
  <si>
    <t>6.8.9</t>
  </si>
  <si>
    <t>6.8.10</t>
  </si>
  <si>
    <t>6.8.11</t>
  </si>
  <si>
    <t>6.8.12</t>
  </si>
  <si>
    <t>6.8.14</t>
  </si>
  <si>
    <t>6.8.15</t>
  </si>
  <si>
    <t>Расходы по сбыту, всего в том числе</t>
  </si>
  <si>
    <t>7.9</t>
  </si>
  <si>
    <t>7.9.1</t>
  </si>
  <si>
    <t>7.9.2</t>
  </si>
  <si>
    <t>7.9.3</t>
  </si>
  <si>
    <t>5.8</t>
  </si>
  <si>
    <t>Себестоимость</t>
  </si>
  <si>
    <t>Нормативные потери %</t>
  </si>
  <si>
    <t>6.9</t>
  </si>
  <si>
    <t>1 квартал</t>
  </si>
  <si>
    <t>всего 3квартал</t>
  </si>
  <si>
    <t>4 квартал</t>
  </si>
  <si>
    <t>за 2011 год</t>
  </si>
  <si>
    <t>Социальный налог, соц. отчисления</t>
  </si>
  <si>
    <t>Хим. анализ</t>
  </si>
  <si>
    <t>Услуги установки и обслуживания ПНК GPS-AVL05</t>
  </si>
  <si>
    <t>Услуги банка и ЦПСИ</t>
  </si>
  <si>
    <t>Затраты согласно Эколог. Кодекса</t>
  </si>
  <si>
    <t>8.7.1</t>
  </si>
  <si>
    <t>8.7.2</t>
  </si>
  <si>
    <t>8.7.3</t>
  </si>
  <si>
    <t>8.7.5</t>
  </si>
  <si>
    <t>%</t>
  </si>
  <si>
    <t>9 месяцев</t>
  </si>
  <si>
    <t>год</t>
  </si>
  <si>
    <t>Социальный налог соц.отчисления</t>
  </si>
  <si>
    <t>2.3</t>
  </si>
  <si>
    <t>Соц.отчисления</t>
  </si>
  <si>
    <t>6.9.13</t>
  </si>
  <si>
    <t>Затраты согл. Экологич. Кодекса</t>
  </si>
  <si>
    <t>8</t>
  </si>
  <si>
    <t>9</t>
  </si>
  <si>
    <t xml:space="preserve"> 3квартал</t>
  </si>
  <si>
    <t>3квартал</t>
  </si>
  <si>
    <t>отклонение +; -</t>
  </si>
  <si>
    <t>тыс.м3</t>
  </si>
  <si>
    <t>Эксплуатационные расходы</t>
  </si>
  <si>
    <t>НДПИ (Роялти)</t>
  </si>
  <si>
    <t>Представительские, экспертиза</t>
  </si>
  <si>
    <t>Налоги и др. платежи, в т. ч.</t>
  </si>
  <si>
    <t>Охрана окруж. среды, эколог. страх.</t>
  </si>
  <si>
    <t xml:space="preserve">Плата за радиочастоты </t>
  </si>
  <si>
    <t>затраты согласно Эколог. Кодекса</t>
  </si>
  <si>
    <t>Услуги банка, инкасация</t>
  </si>
  <si>
    <t>Тариф 1 м3</t>
  </si>
  <si>
    <t>Хим. реагенты</t>
  </si>
  <si>
    <t>Охрана окруж. среды, экол. страх.</t>
  </si>
  <si>
    <t>пенсионные 5%</t>
  </si>
  <si>
    <t>7.0</t>
  </si>
  <si>
    <t>Пенсионные 5%</t>
  </si>
  <si>
    <t xml:space="preserve"> план</t>
  </si>
  <si>
    <t xml:space="preserve"> факт</t>
  </si>
  <si>
    <t xml:space="preserve">Услуги вневедомственной охраны </t>
  </si>
  <si>
    <t xml:space="preserve">Налог на землю </t>
  </si>
  <si>
    <t>Энергоаудит</t>
  </si>
  <si>
    <t>Подписка, объявления,услуги почты</t>
  </si>
  <si>
    <t>аккредитация</t>
  </si>
  <si>
    <t>План</t>
  </si>
  <si>
    <t>Факт</t>
  </si>
  <si>
    <t>Расходы на выплату вознагражд.</t>
  </si>
  <si>
    <t>Подписка, объявления, услуги почты</t>
  </si>
  <si>
    <t xml:space="preserve">Энергоаудит </t>
  </si>
  <si>
    <t>Аккредитация</t>
  </si>
  <si>
    <t>услуги по контр. за строительств</t>
  </si>
  <si>
    <t>Консультационные услуги</t>
  </si>
  <si>
    <t>Услуги по контр. за строительств</t>
  </si>
  <si>
    <t>Причины отклонений</t>
  </si>
  <si>
    <t>не приобретались в полном объеме</t>
  </si>
  <si>
    <t>установлен лимит, контроль за расходом</t>
  </si>
  <si>
    <t>по факту потребления, акты выполн. Работ</t>
  </si>
  <si>
    <t>принято в ТС по утвержденным нормам, расход по факту, мероприятия по эн/сбережению</t>
  </si>
  <si>
    <t>ФОТ утвержден не в полном объеме. При утверждении з/пл произв. ИТР принята на уровне сред. з/пл рабочих по эконом. отраслям за 2014 г.</t>
  </si>
  <si>
    <t>увеличение ФЗП</t>
  </si>
  <si>
    <t>по фактическому начислению, в ТС принята в объеме инвест.программы</t>
  </si>
  <si>
    <t>выполнен не в полном объеме из-за отсутствия материалов</t>
  </si>
  <si>
    <t>по актам выполненных работ</t>
  </si>
  <si>
    <t>не проведен конкурс на поверку</t>
  </si>
  <si>
    <t>оплата по актам выполненных работ</t>
  </si>
  <si>
    <t>по актам выполненных работ, в соответствии с заключенными договорами</t>
  </si>
  <si>
    <t>аккредитация лаборатории не  предусмотрена в тарифах</t>
  </si>
  <si>
    <t>по фактическому начислению</t>
  </si>
  <si>
    <t xml:space="preserve">по факту </t>
  </si>
  <si>
    <t>мероприятия выполнены не в полном объеме</t>
  </si>
  <si>
    <t>по актам выполненных работ, увеличение объема почтовых услуг</t>
  </si>
  <si>
    <t>договор заключен с июля 2016 г.</t>
  </si>
  <si>
    <t>не было</t>
  </si>
  <si>
    <t>по фактическим расчетам</t>
  </si>
  <si>
    <t>прием вновь введенных объектов</t>
  </si>
  <si>
    <t>оплата налогов по графику</t>
  </si>
  <si>
    <t>оплата в конце года</t>
  </si>
  <si>
    <t xml:space="preserve">Причины отклонений </t>
  </si>
  <si>
    <t>приобретение по ценам в соответст. с заключ. договорами по итогам конкурса, (цены ниже 2015 года)</t>
  </si>
  <si>
    <t>принято в ТС по утвержд. нормам, расход по факту, мероприятия по эн/сбережению</t>
  </si>
  <si>
    <t>оплата по актам выполн.работ</t>
  </si>
  <si>
    <t>ФОТ утвержден не в полном объеме. При утверждении з/пл тпризв. ИТР принята на уровне сред. з/пл рабочих по экон\ отраслям за 2014 г.</t>
  </si>
  <si>
    <t>начисляется по факту, утверждено в ТС на сумму инвест. программы</t>
  </si>
  <si>
    <t>не выполнялся из-за отсутствия необходимых материалов</t>
  </si>
  <si>
    <t>по факту</t>
  </si>
  <si>
    <t>не проведен конкурс,  оплата по факт. исполнению</t>
  </si>
  <si>
    <t>акредитация лаборатории  не предусмотрена в тарифах</t>
  </si>
  <si>
    <t>договор заключен с апреля 2016 г</t>
  </si>
  <si>
    <t>принято в ТС по утвержд. нормам, расход по факту</t>
  </si>
  <si>
    <t>оплата по актам выполн.работ, в соответствии с заключен. договорами</t>
  </si>
  <si>
    <t>договор заключен с июля 2016 г</t>
  </si>
  <si>
    <t>оплата по актам выполн.работ, в соответствии с заключ. догов.</t>
  </si>
  <si>
    <t>изменение в в Налоговом Кодексе по расчету ставки</t>
  </si>
  <si>
    <t>оплата обучения по актам выполненных работ</t>
  </si>
  <si>
    <t>прием вновь введенных  объектов</t>
  </si>
  <si>
    <t xml:space="preserve">оплата налогов по графику </t>
  </si>
  <si>
    <t>не предусмотрены в тарифной смете</t>
  </si>
  <si>
    <t>оплачено за год</t>
  </si>
  <si>
    <t>не предусмотрены в тарифе</t>
  </si>
  <si>
    <t>оплата за год</t>
  </si>
  <si>
    <t>Соц. налог, соц. отчисления</t>
  </si>
  <si>
    <t>Тех. осмотр, сборы и платежи, ОС</t>
  </si>
  <si>
    <t>ППР газовового оборуд.</t>
  </si>
  <si>
    <t>Технический осмотр,  сборы и платежи, охран. сигнализ.</t>
  </si>
  <si>
    <t xml:space="preserve">ППР газовового оборуд. </t>
  </si>
  <si>
    <t>Исполнение тарифной сметы  на услуги подачи воды ТОО "Батыс су арнасы"                                                     за 10 месяцев 2016 года</t>
  </si>
  <si>
    <t>Исполнение тарифной сметы  на услуги отвода и очистки сточных вод                                                                             ТОО "Батыс су арнасы" за 10 месяцев 2016 года</t>
  </si>
  <si>
    <t>Расходы по актам выполненных работ будут в ноябре, декабре</t>
  </si>
  <si>
    <t>затраты по актам выполненых работ будут в ноябре, декабре</t>
  </si>
  <si>
    <t>Ремонт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</si>
</sst>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59">
      <selection activeCell="B19" sqref="B19"/>
    </sheetView>
  </sheetViews>
  <sheetFormatPr defaultColWidth="9.140625" defaultRowHeight="12.75"/>
  <cols>
    <col min="1" max="1" width="4.7109375" style="0" customWidth="1"/>
    <col min="2" max="2" width="29.421875" style="0" customWidth="1"/>
    <col min="3" max="3" width="0" style="0" hidden="1" customWidth="1"/>
    <col min="4" max="4" width="8.57421875" style="0" hidden="1" customWidth="1"/>
    <col min="5" max="5" width="8.8515625" style="79" customWidth="1"/>
    <col min="6" max="6" width="10.28125" style="79" hidden="1" customWidth="1"/>
    <col min="7" max="7" width="9.57421875" style="79" hidden="1" customWidth="1"/>
    <col min="8" max="8" width="0" style="79" hidden="1" customWidth="1"/>
    <col min="9" max="9" width="9.140625" style="79" hidden="1" customWidth="1"/>
    <col min="10" max="10" width="8.00390625" style="79" hidden="1" customWidth="1"/>
    <col min="11" max="11" width="9.140625" style="79" hidden="1" customWidth="1"/>
    <col min="12" max="12" width="9.140625" style="79" customWidth="1"/>
    <col min="13" max="13" width="9.00390625" style="79" customWidth="1"/>
  </cols>
  <sheetData>
    <row r="1" spans="1:17" ht="12.75" customHeight="1">
      <c r="A1" s="123" t="s">
        <v>242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9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13" customFormat="1" ht="12.75" customHeight="1">
      <c r="A3" s="18" t="s">
        <v>0</v>
      </c>
      <c r="B3" s="112" t="s">
        <v>1</v>
      </c>
      <c r="C3" s="112" t="s">
        <v>132</v>
      </c>
      <c r="D3" s="112" t="s">
        <v>2</v>
      </c>
      <c r="E3" s="114" t="s">
        <v>180</v>
      </c>
      <c r="F3" s="112" t="s">
        <v>156</v>
      </c>
      <c r="G3" s="114" t="s">
        <v>146</v>
      </c>
      <c r="H3" s="112" t="s">
        <v>147</v>
      </c>
      <c r="I3" s="112" t="s">
        <v>133</v>
      </c>
      <c r="J3" s="112" t="s">
        <v>134</v>
      </c>
      <c r="K3" s="112" t="s">
        <v>135</v>
      </c>
      <c r="L3" s="114" t="s">
        <v>181</v>
      </c>
      <c r="M3" s="112" t="s">
        <v>157</v>
      </c>
      <c r="N3" s="117" t="s">
        <v>189</v>
      </c>
      <c r="O3" s="118"/>
      <c r="P3" s="118"/>
      <c r="Q3" s="119"/>
    </row>
    <row r="4" spans="1:17" s="13" customFormat="1" ht="12.75">
      <c r="A4" s="14" t="s">
        <v>3</v>
      </c>
      <c r="B4" s="113"/>
      <c r="C4" s="113"/>
      <c r="D4" s="113"/>
      <c r="E4" s="115"/>
      <c r="F4" s="113"/>
      <c r="G4" s="115"/>
      <c r="H4" s="113"/>
      <c r="I4" s="113"/>
      <c r="J4" s="113"/>
      <c r="K4" s="113"/>
      <c r="L4" s="115"/>
      <c r="M4" s="116"/>
      <c r="N4" s="120"/>
      <c r="O4" s="118"/>
      <c r="P4" s="118"/>
      <c r="Q4" s="119"/>
    </row>
    <row r="5" spans="1:17" s="13" customFormat="1" ht="25.5" customHeight="1">
      <c r="A5" s="39">
        <v>1</v>
      </c>
      <c r="B5" s="40" t="s">
        <v>4</v>
      </c>
      <c r="C5" s="1">
        <f aca="true" t="shared" si="0" ref="C5:K5">SUM(C6,C13,C18,C19,C20)</f>
        <v>59559.8</v>
      </c>
      <c r="D5" s="1">
        <f t="shared" si="0"/>
        <v>63756</v>
      </c>
      <c r="E5" s="1">
        <f>SUM(E6,E13,E18,E19,E20)</f>
        <v>689411.1</v>
      </c>
      <c r="F5" s="1">
        <f t="shared" si="0"/>
        <v>34146.4</v>
      </c>
      <c r="G5" s="1">
        <f t="shared" si="0"/>
        <v>350357.80000000005</v>
      </c>
      <c r="H5" s="1">
        <f t="shared" si="0"/>
        <v>0</v>
      </c>
      <c r="I5" s="1" t="e">
        <f t="shared" si="0"/>
        <v>#REF!</v>
      </c>
      <c r="J5" s="1" t="e">
        <f t="shared" si="0"/>
        <v>#REF!</v>
      </c>
      <c r="K5" s="1" t="e">
        <f t="shared" si="0"/>
        <v>#REF!</v>
      </c>
      <c r="L5" s="1">
        <f>SUM(L6,L13,L18,L19,L20)</f>
        <v>901838.2</v>
      </c>
      <c r="M5" s="1">
        <f>L5-E5</f>
        <v>212427.09999999998</v>
      </c>
      <c r="N5" s="117"/>
      <c r="O5" s="118"/>
      <c r="P5" s="118"/>
      <c r="Q5" s="119"/>
    </row>
    <row r="6" spans="1:17" s="13" customFormat="1" ht="24.75" customHeight="1">
      <c r="A6" s="4">
        <v>1</v>
      </c>
      <c r="B6" s="3" t="s">
        <v>5</v>
      </c>
      <c r="C6" s="4">
        <f aca="true" t="shared" si="1" ref="C6:K6">SUM(C8:C12)</f>
        <v>24844.1</v>
      </c>
      <c r="D6" s="4">
        <f t="shared" si="1"/>
        <v>25545.8</v>
      </c>
      <c r="E6" s="4">
        <f>SUM(E7:E12)</f>
        <v>147073.4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>SUM(L7:L12)</f>
        <v>103175.9</v>
      </c>
      <c r="M6" s="4">
        <f>SUM(M8:M12)</f>
        <v>-40001.600000000006</v>
      </c>
      <c r="N6" s="117"/>
      <c r="O6" s="121"/>
      <c r="P6" s="121"/>
      <c r="Q6" s="122"/>
    </row>
    <row r="7" spans="1:17" s="13" customFormat="1" ht="24.75" customHeight="1">
      <c r="A7" s="26" t="s">
        <v>6</v>
      </c>
      <c r="B7" s="2" t="s">
        <v>7</v>
      </c>
      <c r="C7" s="55">
        <v>67</v>
      </c>
      <c r="D7" s="56">
        <v>67.1</v>
      </c>
      <c r="E7" s="57">
        <v>9137.3</v>
      </c>
      <c r="F7" s="2"/>
      <c r="G7" s="56"/>
      <c r="H7" s="56"/>
      <c r="I7" s="2"/>
      <c r="J7" s="2"/>
      <c r="K7" s="2"/>
      <c r="L7" s="90">
        <v>5241.4</v>
      </c>
      <c r="M7" s="34">
        <f>SUM(L7-E7)</f>
        <v>-3895.8999999999996</v>
      </c>
      <c r="N7" s="117" t="s">
        <v>190</v>
      </c>
      <c r="O7" s="121"/>
      <c r="P7" s="121"/>
      <c r="Q7" s="122"/>
    </row>
    <row r="8" spans="1:17" s="13" customFormat="1" ht="13.5" customHeight="1">
      <c r="A8" s="26" t="s">
        <v>8</v>
      </c>
      <c r="B8" s="2" t="s">
        <v>168</v>
      </c>
      <c r="C8" s="55"/>
      <c r="D8" s="56"/>
      <c r="E8" s="57">
        <v>292.7</v>
      </c>
      <c r="F8" s="2"/>
      <c r="G8" s="56"/>
      <c r="H8" s="56"/>
      <c r="I8" s="2"/>
      <c r="J8" s="2"/>
      <c r="K8" s="2"/>
      <c r="L8" s="90">
        <v>538.3</v>
      </c>
      <c r="M8" s="34">
        <f>SUM(L8-E8)</f>
        <v>245.59999999999997</v>
      </c>
      <c r="N8" s="117"/>
      <c r="O8" s="121"/>
      <c r="P8" s="121"/>
      <c r="Q8" s="122"/>
    </row>
    <row r="9" spans="1:17" s="13" customFormat="1" ht="13.5" customHeight="1" hidden="1">
      <c r="A9" s="27" t="s">
        <v>8</v>
      </c>
      <c r="B9" s="4" t="s">
        <v>9</v>
      </c>
      <c r="C9" s="48"/>
      <c r="D9" s="49"/>
      <c r="E9" s="50"/>
      <c r="F9" s="2"/>
      <c r="G9" s="49"/>
      <c r="H9" s="49"/>
      <c r="I9" s="2"/>
      <c r="J9" s="2"/>
      <c r="K9" s="2"/>
      <c r="L9" s="91"/>
      <c r="M9" s="43"/>
      <c r="N9" s="117"/>
      <c r="O9" s="121"/>
      <c r="P9" s="121"/>
      <c r="Q9" s="122"/>
    </row>
    <row r="10" spans="1:17" s="13" customFormat="1" ht="12.75">
      <c r="A10" s="25" t="s">
        <v>10</v>
      </c>
      <c r="B10" s="7" t="s">
        <v>11</v>
      </c>
      <c r="C10" s="62">
        <v>1747</v>
      </c>
      <c r="D10" s="52">
        <v>2620.5</v>
      </c>
      <c r="E10" s="57">
        <v>23885.5</v>
      </c>
      <c r="F10" s="2"/>
      <c r="G10" s="56"/>
      <c r="H10" s="52"/>
      <c r="I10" s="2"/>
      <c r="J10" s="2"/>
      <c r="K10" s="2"/>
      <c r="L10" s="89">
        <v>17495</v>
      </c>
      <c r="M10" s="44">
        <f>SUM(L10-E10)</f>
        <v>-6390.5</v>
      </c>
      <c r="N10" s="117" t="s">
        <v>191</v>
      </c>
      <c r="O10" s="121"/>
      <c r="P10" s="121"/>
      <c r="Q10" s="122"/>
    </row>
    <row r="11" spans="1:17" s="13" customFormat="1" ht="15.75" customHeight="1">
      <c r="A11" s="27" t="s">
        <v>12</v>
      </c>
      <c r="B11" s="4" t="s">
        <v>43</v>
      </c>
      <c r="C11" s="48">
        <v>171.8</v>
      </c>
      <c r="D11" s="49"/>
      <c r="E11" s="57">
        <v>529.1</v>
      </c>
      <c r="F11" s="2"/>
      <c r="G11" s="56"/>
      <c r="H11" s="49"/>
      <c r="I11" s="2"/>
      <c r="J11" s="2"/>
      <c r="K11" s="2"/>
      <c r="L11" s="9">
        <v>432.5</v>
      </c>
      <c r="M11" s="45">
        <f>SUM(L11-E11)</f>
        <v>-96.60000000000002</v>
      </c>
      <c r="N11" s="117" t="s">
        <v>192</v>
      </c>
      <c r="O11" s="121"/>
      <c r="P11" s="121"/>
      <c r="Q11" s="122"/>
    </row>
    <row r="12" spans="1:17" s="13" customFormat="1" ht="39" customHeight="1">
      <c r="A12" s="25" t="s">
        <v>13</v>
      </c>
      <c r="B12" s="7" t="s">
        <v>14</v>
      </c>
      <c r="C12" s="62">
        <v>22925.3</v>
      </c>
      <c r="D12" s="67">
        <v>22925.3</v>
      </c>
      <c r="E12" s="49">
        <v>113228.8</v>
      </c>
      <c r="F12" s="2"/>
      <c r="G12" s="56"/>
      <c r="H12" s="52"/>
      <c r="I12" s="2"/>
      <c r="J12" s="2"/>
      <c r="K12" s="2"/>
      <c r="L12" s="90">
        <v>79468.7</v>
      </c>
      <c r="M12" s="34">
        <f>SUM(L12-E12)</f>
        <v>-33760.100000000006</v>
      </c>
      <c r="N12" s="117" t="s">
        <v>193</v>
      </c>
      <c r="O12" s="121"/>
      <c r="P12" s="121"/>
      <c r="Q12" s="122"/>
    </row>
    <row r="13" spans="1:17" s="13" customFormat="1" ht="25.5">
      <c r="A13" s="27">
        <v>2</v>
      </c>
      <c r="B13" s="4" t="s">
        <v>17</v>
      </c>
      <c r="C13" s="12">
        <v>27874.5</v>
      </c>
      <c r="D13" s="4">
        <v>32520.5</v>
      </c>
      <c r="E13" s="56">
        <f>SUM(E14,E15,E17)</f>
        <v>316211.4</v>
      </c>
      <c r="F13" s="2">
        <v>34146.4</v>
      </c>
      <c r="G13" s="56">
        <f>SUM(E13,F13)</f>
        <v>350357.80000000005</v>
      </c>
      <c r="H13" s="5"/>
      <c r="I13" s="2">
        <v>34146.4</v>
      </c>
      <c r="J13" s="2">
        <v>42044.1</v>
      </c>
      <c r="K13" s="2">
        <v>136585.5</v>
      </c>
      <c r="L13" s="56">
        <f>SUM(L14,L15,L17)</f>
        <v>350964.9</v>
      </c>
      <c r="M13" s="56">
        <f>SUM(M14:M15)</f>
        <v>35136.9</v>
      </c>
      <c r="N13" s="117"/>
      <c r="O13" s="121"/>
      <c r="P13" s="121"/>
      <c r="Q13" s="122"/>
    </row>
    <row r="14" spans="1:17" s="13" customFormat="1" ht="42" customHeight="1">
      <c r="A14" s="26" t="s">
        <v>18</v>
      </c>
      <c r="B14" s="2" t="s">
        <v>19</v>
      </c>
      <c r="C14" s="2">
        <v>25877</v>
      </c>
      <c r="D14" s="2">
        <v>30190</v>
      </c>
      <c r="E14" s="56">
        <v>285970.7</v>
      </c>
      <c r="F14" s="2"/>
      <c r="G14" s="56"/>
      <c r="H14" s="11"/>
      <c r="I14" s="2"/>
      <c r="J14" s="2"/>
      <c r="K14" s="2"/>
      <c r="L14" s="9">
        <v>316438.7</v>
      </c>
      <c r="M14" s="45">
        <f aca="true" t="shared" si="2" ref="M14:M19">SUM(L14-E14)</f>
        <v>30468</v>
      </c>
      <c r="N14" s="117" t="s">
        <v>194</v>
      </c>
      <c r="O14" s="121"/>
      <c r="P14" s="121"/>
      <c r="Q14" s="122"/>
    </row>
    <row r="15" spans="1:17" s="13" customFormat="1" ht="12.75">
      <c r="A15" s="27" t="s">
        <v>20</v>
      </c>
      <c r="B15" s="4" t="s">
        <v>148</v>
      </c>
      <c r="C15" s="4">
        <v>1997.5</v>
      </c>
      <c r="D15" s="4">
        <v>2330.5</v>
      </c>
      <c r="E15" s="57">
        <v>28294</v>
      </c>
      <c r="F15" s="2"/>
      <c r="G15" s="56"/>
      <c r="H15" s="5"/>
      <c r="I15" s="2"/>
      <c r="J15" s="2"/>
      <c r="K15" s="2"/>
      <c r="L15" s="91">
        <v>32962.9</v>
      </c>
      <c r="M15" s="43">
        <f t="shared" si="2"/>
        <v>4668.9000000000015</v>
      </c>
      <c r="N15" s="117" t="s">
        <v>195</v>
      </c>
      <c r="O15" s="121"/>
      <c r="P15" s="121"/>
      <c r="Q15" s="122"/>
    </row>
    <row r="16" spans="1:17" s="13" customFormat="1" ht="12.75" hidden="1">
      <c r="A16" s="27" t="s">
        <v>149</v>
      </c>
      <c r="B16" s="4" t="s">
        <v>150</v>
      </c>
      <c r="C16" s="4"/>
      <c r="D16" s="4"/>
      <c r="E16" s="57"/>
      <c r="F16" s="2"/>
      <c r="G16" s="56"/>
      <c r="H16" s="5"/>
      <c r="I16" s="2"/>
      <c r="J16" s="2"/>
      <c r="K16" s="2"/>
      <c r="L16" s="92"/>
      <c r="M16" s="45">
        <f t="shared" si="2"/>
        <v>0</v>
      </c>
      <c r="N16" s="117"/>
      <c r="O16" s="121"/>
      <c r="P16" s="121"/>
      <c r="Q16" s="122"/>
    </row>
    <row r="17" spans="1:17" s="13" customFormat="1" ht="12.75">
      <c r="A17" s="27" t="s">
        <v>149</v>
      </c>
      <c r="B17" s="4" t="s">
        <v>172</v>
      </c>
      <c r="C17" s="4"/>
      <c r="D17" s="4"/>
      <c r="E17" s="57">
        <v>1946.7</v>
      </c>
      <c r="F17" s="2"/>
      <c r="G17" s="56"/>
      <c r="H17" s="5"/>
      <c r="I17" s="2"/>
      <c r="J17" s="2"/>
      <c r="K17" s="2"/>
      <c r="L17" s="90">
        <v>1563.3</v>
      </c>
      <c r="M17" s="43">
        <f t="shared" si="2"/>
        <v>-383.4000000000001</v>
      </c>
      <c r="N17" s="117"/>
      <c r="O17" s="121"/>
      <c r="P17" s="121"/>
      <c r="Q17" s="122"/>
    </row>
    <row r="18" spans="1:17" s="13" customFormat="1" ht="29.25" customHeight="1">
      <c r="A18" s="25">
        <v>3</v>
      </c>
      <c r="B18" s="7" t="s">
        <v>22</v>
      </c>
      <c r="C18" s="4">
        <v>4227.8</v>
      </c>
      <c r="D18" s="4">
        <v>4227.9</v>
      </c>
      <c r="E18" s="57">
        <v>163287</v>
      </c>
      <c r="F18" s="2"/>
      <c r="G18" s="56"/>
      <c r="H18" s="5"/>
      <c r="I18" s="2"/>
      <c r="J18" s="2"/>
      <c r="K18" s="2"/>
      <c r="L18" s="90">
        <v>394147.1</v>
      </c>
      <c r="M18" s="34">
        <f t="shared" si="2"/>
        <v>230860.09999999998</v>
      </c>
      <c r="N18" s="117" t="s">
        <v>196</v>
      </c>
      <c r="O18" s="121"/>
      <c r="P18" s="121"/>
      <c r="Q18" s="122"/>
    </row>
    <row r="19" spans="1:17" s="13" customFormat="1" ht="24.75" customHeight="1">
      <c r="A19" s="27">
        <v>4</v>
      </c>
      <c r="B19" s="4" t="s">
        <v>245</v>
      </c>
      <c r="C19" s="2">
        <v>2508.3</v>
      </c>
      <c r="D19" s="2">
        <v>1356.7</v>
      </c>
      <c r="E19" s="57">
        <v>61493.2</v>
      </c>
      <c r="F19" s="2"/>
      <c r="G19" s="56"/>
      <c r="H19" s="2"/>
      <c r="I19" s="2"/>
      <c r="J19" s="2"/>
      <c r="K19" s="2"/>
      <c r="L19" s="9">
        <v>51460.2</v>
      </c>
      <c r="M19" s="45">
        <f t="shared" si="2"/>
        <v>-10033</v>
      </c>
      <c r="N19" s="117" t="s">
        <v>197</v>
      </c>
      <c r="O19" s="121"/>
      <c r="P19" s="121"/>
      <c r="Q19" s="122"/>
    </row>
    <row r="20" spans="1:17" s="13" customFormat="1" ht="12.75">
      <c r="A20" s="27">
        <v>5</v>
      </c>
      <c r="B20" s="4" t="s">
        <v>23</v>
      </c>
      <c r="C20" s="2">
        <f>SUM(C21:C28)</f>
        <v>105.1</v>
      </c>
      <c r="D20" s="4">
        <f>SUM(D21:D28)</f>
        <v>105.10000000000001</v>
      </c>
      <c r="E20" s="5">
        <f>SUM(E21:E28)</f>
        <v>1346.1000000000001</v>
      </c>
      <c r="F20" s="4">
        <f>SUM(F21:F27)</f>
        <v>0</v>
      </c>
      <c r="G20" s="4">
        <f aca="true" t="shared" si="3" ref="G20:M20">SUM(G21:G28)</f>
        <v>0</v>
      </c>
      <c r="H20" s="4">
        <f t="shared" si="3"/>
        <v>0</v>
      </c>
      <c r="I20" s="4" t="e">
        <f t="shared" si="3"/>
        <v>#REF!</v>
      </c>
      <c r="J20" s="4" t="e">
        <f t="shared" si="3"/>
        <v>#REF!</v>
      </c>
      <c r="K20" s="4" t="e">
        <f t="shared" si="3"/>
        <v>#REF!</v>
      </c>
      <c r="L20" s="3">
        <f>SUM(L21:L29)</f>
        <v>2090.0999999999995</v>
      </c>
      <c r="M20" s="4">
        <f t="shared" si="3"/>
        <v>-48.8000000000001</v>
      </c>
      <c r="N20" s="117"/>
      <c r="O20" s="121"/>
      <c r="P20" s="121"/>
      <c r="Q20" s="122"/>
    </row>
    <row r="21" spans="1:17" s="13" customFormat="1" ht="12.75">
      <c r="A21" s="26" t="s">
        <v>100</v>
      </c>
      <c r="B21" s="2" t="s">
        <v>25</v>
      </c>
      <c r="C21" s="2">
        <v>7.5</v>
      </c>
      <c r="D21" s="2">
        <v>7.5</v>
      </c>
      <c r="E21" s="57">
        <v>225.9</v>
      </c>
      <c r="F21" s="2"/>
      <c r="G21" s="56"/>
      <c r="H21" s="2"/>
      <c r="I21" s="2"/>
      <c r="J21" s="2"/>
      <c r="K21" s="2"/>
      <c r="L21" s="9">
        <v>99.1</v>
      </c>
      <c r="M21" s="45">
        <f aca="true" t="shared" si="4" ref="M21:M27">SUM(L21-E21)</f>
        <v>-126.80000000000001</v>
      </c>
      <c r="N21" s="117" t="s">
        <v>198</v>
      </c>
      <c r="O21" s="121"/>
      <c r="P21" s="121"/>
      <c r="Q21" s="122"/>
    </row>
    <row r="22" spans="1:17" s="13" customFormat="1" ht="12.75">
      <c r="A22" s="25" t="s">
        <v>101</v>
      </c>
      <c r="B22" s="4" t="s">
        <v>27</v>
      </c>
      <c r="C22" s="7">
        <v>12.5</v>
      </c>
      <c r="D22" s="7">
        <v>12.5</v>
      </c>
      <c r="E22" s="57">
        <v>446.1</v>
      </c>
      <c r="F22" s="2"/>
      <c r="G22" s="56"/>
      <c r="H22" s="7"/>
      <c r="I22" s="2"/>
      <c r="J22" s="2"/>
      <c r="K22" s="2"/>
      <c r="L22" s="90">
        <v>192.6</v>
      </c>
      <c r="M22" s="34">
        <f t="shared" si="4"/>
        <v>-253.50000000000003</v>
      </c>
      <c r="N22" s="117" t="s">
        <v>199</v>
      </c>
      <c r="O22" s="121"/>
      <c r="P22" s="121"/>
      <c r="Q22" s="122"/>
    </row>
    <row r="23" spans="1:17" s="13" customFormat="1" ht="12.75">
      <c r="A23" s="27" t="s">
        <v>102</v>
      </c>
      <c r="B23" s="2" t="s">
        <v>31</v>
      </c>
      <c r="C23" s="2">
        <v>1.2</v>
      </c>
      <c r="D23" s="2">
        <v>1.3</v>
      </c>
      <c r="E23" s="57">
        <v>53.3</v>
      </c>
      <c r="F23" s="2"/>
      <c r="G23" s="56"/>
      <c r="H23" s="2"/>
      <c r="I23" s="2"/>
      <c r="J23" s="2"/>
      <c r="K23" s="2"/>
      <c r="L23" s="90">
        <v>46.6</v>
      </c>
      <c r="M23" s="34">
        <f t="shared" si="4"/>
        <v>-6.699999999999996</v>
      </c>
      <c r="N23" s="117" t="s">
        <v>198</v>
      </c>
      <c r="O23" s="121"/>
      <c r="P23" s="121"/>
      <c r="Q23" s="122"/>
    </row>
    <row r="24" spans="1:17" s="13" customFormat="1" ht="26.25" customHeight="1">
      <c r="A24" s="27" t="s">
        <v>103</v>
      </c>
      <c r="B24" s="4" t="s">
        <v>239</v>
      </c>
      <c r="C24" s="12">
        <v>1.3</v>
      </c>
      <c r="D24" s="4">
        <v>1.4</v>
      </c>
      <c r="E24" s="57">
        <v>372.1</v>
      </c>
      <c r="F24" s="2"/>
      <c r="G24" s="56"/>
      <c r="H24" s="4"/>
      <c r="I24" s="2"/>
      <c r="J24" s="2"/>
      <c r="K24" s="2"/>
      <c r="L24" s="34">
        <v>358.5</v>
      </c>
      <c r="M24" s="34">
        <f t="shared" si="4"/>
        <v>-13.600000000000023</v>
      </c>
      <c r="N24" s="117" t="s">
        <v>200</v>
      </c>
      <c r="O24" s="121"/>
      <c r="P24" s="121"/>
      <c r="Q24" s="122"/>
    </row>
    <row r="25" spans="1:17" s="13" customFormat="1" ht="26.25" customHeight="1">
      <c r="A25" s="25" t="s">
        <v>104</v>
      </c>
      <c r="B25" s="4" t="s">
        <v>240</v>
      </c>
      <c r="C25" s="12">
        <v>41.3</v>
      </c>
      <c r="D25" s="4">
        <v>41.2</v>
      </c>
      <c r="E25" s="57">
        <v>222.5</v>
      </c>
      <c r="F25" s="2"/>
      <c r="G25" s="56"/>
      <c r="H25" s="4"/>
      <c r="I25" s="2"/>
      <c r="J25" s="2"/>
      <c r="K25" s="2"/>
      <c r="L25" s="34">
        <v>354.4</v>
      </c>
      <c r="M25" s="34">
        <f t="shared" si="4"/>
        <v>131.89999999999998</v>
      </c>
      <c r="N25" s="117" t="s">
        <v>201</v>
      </c>
      <c r="O25" s="121"/>
      <c r="P25" s="121"/>
      <c r="Q25" s="122"/>
    </row>
    <row r="26" spans="1:17" s="13" customFormat="1" ht="12.75">
      <c r="A26" s="27" t="s">
        <v>105</v>
      </c>
      <c r="B26" s="4" t="s">
        <v>137</v>
      </c>
      <c r="C26" s="12">
        <v>41.3</v>
      </c>
      <c r="D26" s="4">
        <v>41.2</v>
      </c>
      <c r="E26" s="57">
        <v>26.2</v>
      </c>
      <c r="F26" s="2"/>
      <c r="G26" s="56"/>
      <c r="H26" s="4"/>
      <c r="I26" s="2"/>
      <c r="J26" s="2"/>
      <c r="K26" s="2"/>
      <c r="L26" s="34"/>
      <c r="M26" s="34">
        <f t="shared" si="4"/>
        <v>-26.2</v>
      </c>
      <c r="N26" s="117"/>
      <c r="O26" s="121"/>
      <c r="P26" s="121"/>
      <c r="Q26" s="122"/>
    </row>
    <row r="27" spans="1:17" s="13" customFormat="1" ht="25.5" customHeight="1">
      <c r="A27" s="27" t="s">
        <v>106</v>
      </c>
      <c r="B27" s="4" t="s">
        <v>185</v>
      </c>
      <c r="C27" s="12"/>
      <c r="D27" s="4"/>
      <c r="E27" s="57"/>
      <c r="F27" s="2"/>
      <c r="G27" s="56"/>
      <c r="H27" s="4"/>
      <c r="I27" s="2"/>
      <c r="J27" s="2"/>
      <c r="K27" s="2"/>
      <c r="L27" s="34">
        <v>246.1</v>
      </c>
      <c r="M27" s="34">
        <f t="shared" si="4"/>
        <v>246.1</v>
      </c>
      <c r="N27" s="117" t="s">
        <v>202</v>
      </c>
      <c r="O27" s="121"/>
      <c r="P27" s="121"/>
      <c r="Q27" s="122"/>
    </row>
    <row r="28" spans="1:13" s="13" customFormat="1" ht="12.75" hidden="1">
      <c r="A28" s="27" t="s">
        <v>128</v>
      </c>
      <c r="B28" s="4" t="s">
        <v>137</v>
      </c>
      <c r="C28" s="12"/>
      <c r="D28" s="4"/>
      <c r="E28" s="3"/>
      <c r="F28" s="2" t="e">
        <f>SUM(#REF!)</f>
        <v>#REF!</v>
      </c>
      <c r="G28" s="4"/>
      <c r="H28" s="4"/>
      <c r="I28" s="2" t="e">
        <f>SUM(C28:G28)</f>
        <v>#REF!</v>
      </c>
      <c r="J28" s="2" t="e">
        <f>SUM(D28:H28)</f>
        <v>#REF!</v>
      </c>
      <c r="K28" s="2" t="e">
        <f>SUM(E28:I28)</f>
        <v>#REF!</v>
      </c>
      <c r="L28" s="9"/>
      <c r="M28" s="45"/>
    </row>
    <row r="29" spans="1:17" s="13" customFormat="1" ht="12.75">
      <c r="A29" s="25" t="s">
        <v>128</v>
      </c>
      <c r="B29" s="4" t="s">
        <v>188</v>
      </c>
      <c r="C29" s="12"/>
      <c r="D29" s="5"/>
      <c r="E29" s="4"/>
      <c r="F29" s="2"/>
      <c r="G29" s="4"/>
      <c r="H29" s="4"/>
      <c r="I29" s="2"/>
      <c r="J29" s="2"/>
      <c r="K29" s="2"/>
      <c r="L29" s="9">
        <v>792.8</v>
      </c>
      <c r="M29" s="45">
        <f>L29-E29</f>
        <v>792.8</v>
      </c>
      <c r="N29" s="117" t="s">
        <v>234</v>
      </c>
      <c r="O29" s="121"/>
      <c r="P29" s="121"/>
      <c r="Q29" s="122"/>
    </row>
    <row r="30" spans="1:17" s="13" customFormat="1" ht="12.75">
      <c r="A30" s="41">
        <v>2</v>
      </c>
      <c r="B30" s="30" t="s">
        <v>35</v>
      </c>
      <c r="C30" s="4">
        <f aca="true" t="shared" si="5" ref="C30:M30">SUM(C31,C64)</f>
        <v>9997.599999999999</v>
      </c>
      <c r="D30" s="5">
        <f t="shared" si="5"/>
        <v>9467.8</v>
      </c>
      <c r="E30" s="108">
        <f>SUM(E31,E64)</f>
        <v>180756.39999999997</v>
      </c>
      <c r="F30" s="4">
        <f t="shared" si="5"/>
        <v>0</v>
      </c>
      <c r="G30" s="4">
        <f t="shared" si="5"/>
        <v>0</v>
      </c>
      <c r="H30" s="4">
        <f t="shared" si="5"/>
        <v>0</v>
      </c>
      <c r="I30" s="4" t="e">
        <f t="shared" si="5"/>
        <v>#REF!</v>
      </c>
      <c r="J30" s="4" t="e">
        <f t="shared" si="5"/>
        <v>#REF!</v>
      </c>
      <c r="K30" s="4" t="e">
        <f t="shared" si="5"/>
        <v>#REF!</v>
      </c>
      <c r="L30" s="12">
        <f t="shared" si="5"/>
        <v>213716.6</v>
      </c>
      <c r="M30" s="4">
        <f t="shared" si="5"/>
        <v>31416.90000000002</v>
      </c>
      <c r="N30" s="117"/>
      <c r="O30" s="121"/>
      <c r="P30" s="121"/>
      <c r="Q30" s="122"/>
    </row>
    <row r="31" spans="1:17" s="13" customFormat="1" ht="12.75" customHeight="1">
      <c r="A31" s="27">
        <v>6</v>
      </c>
      <c r="B31" s="4" t="s">
        <v>36</v>
      </c>
      <c r="C31" s="4">
        <f aca="true" t="shared" si="6" ref="C31:K31">SUM(C33:C40)</f>
        <v>5981.799999999999</v>
      </c>
      <c r="D31" s="4">
        <f t="shared" si="6"/>
        <v>5451.2</v>
      </c>
      <c r="E31" s="46">
        <f>SUM(E33:E40)</f>
        <v>136754.19999999998</v>
      </c>
      <c r="F31" s="5">
        <f t="shared" si="6"/>
        <v>0</v>
      </c>
      <c r="G31" s="5">
        <f t="shared" si="6"/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69">
        <f>SUM(L33:L40)</f>
        <v>170073</v>
      </c>
      <c r="M31" s="17">
        <f>SUM(M33:M40)</f>
        <v>31775.50000000002</v>
      </c>
      <c r="N31" s="117"/>
      <c r="O31" s="121"/>
      <c r="P31" s="121"/>
      <c r="Q31" s="122"/>
    </row>
    <row r="32" spans="1:17" s="13" customFormat="1" ht="12.75">
      <c r="A32" s="25"/>
      <c r="B32" s="2" t="s">
        <v>37</v>
      </c>
      <c r="C32" s="15"/>
      <c r="D32" s="2"/>
      <c r="E32" s="4"/>
      <c r="F32" s="2"/>
      <c r="G32" s="56">
        <f>SUM(E32,F32)</f>
        <v>0</v>
      </c>
      <c r="H32" s="8"/>
      <c r="I32" s="2"/>
      <c r="J32" s="2"/>
      <c r="K32" s="2"/>
      <c r="L32" s="9"/>
      <c r="M32" s="45"/>
      <c r="N32" s="117"/>
      <c r="O32" s="121"/>
      <c r="P32" s="121"/>
      <c r="Q32" s="122"/>
    </row>
    <row r="33" spans="1:17" s="13" customFormat="1" ht="12.75">
      <c r="A33" s="27" t="s">
        <v>24</v>
      </c>
      <c r="B33" s="5" t="s">
        <v>39</v>
      </c>
      <c r="C33" s="49">
        <v>2888.5</v>
      </c>
      <c r="D33" s="50">
        <v>2888.4</v>
      </c>
      <c r="E33" s="57">
        <v>28721.5</v>
      </c>
      <c r="F33" s="2"/>
      <c r="G33" s="56"/>
      <c r="H33" s="50"/>
      <c r="I33" s="2"/>
      <c r="J33" s="2"/>
      <c r="K33" s="2"/>
      <c r="L33" s="90">
        <v>29671.3</v>
      </c>
      <c r="M33" s="34">
        <f aca="true" t="shared" si="7" ref="M33:M39">SUM(L33-E33)</f>
        <v>949.7999999999993</v>
      </c>
      <c r="N33" s="117"/>
      <c r="O33" s="121"/>
      <c r="P33" s="121"/>
      <c r="Q33" s="122"/>
    </row>
    <row r="34" spans="1:17" s="13" customFormat="1" ht="12.75">
      <c r="A34" s="27" t="s">
        <v>26</v>
      </c>
      <c r="B34" s="4" t="s">
        <v>148</v>
      </c>
      <c r="C34" s="49">
        <v>272.5</v>
      </c>
      <c r="D34" s="49">
        <v>272.5</v>
      </c>
      <c r="E34" s="57">
        <v>2843.4</v>
      </c>
      <c r="F34" s="2"/>
      <c r="G34" s="56"/>
      <c r="H34" s="50"/>
      <c r="I34" s="2"/>
      <c r="J34" s="2"/>
      <c r="K34" s="2"/>
      <c r="L34" s="90">
        <v>3124.2</v>
      </c>
      <c r="M34" s="34">
        <f t="shared" si="7"/>
        <v>280.7999999999997</v>
      </c>
      <c r="N34" s="117"/>
      <c r="O34" s="121"/>
      <c r="P34" s="121"/>
      <c r="Q34" s="122"/>
    </row>
    <row r="35" spans="1:17" s="13" customFormat="1" ht="12.75">
      <c r="A35" s="26" t="s">
        <v>28</v>
      </c>
      <c r="B35" s="4" t="s">
        <v>22</v>
      </c>
      <c r="C35" s="56">
        <v>101</v>
      </c>
      <c r="D35" s="57">
        <v>100.5</v>
      </c>
      <c r="E35" s="57">
        <v>675</v>
      </c>
      <c r="F35" s="2"/>
      <c r="G35" s="56"/>
      <c r="H35" s="57"/>
      <c r="I35" s="2"/>
      <c r="J35" s="2"/>
      <c r="K35" s="2"/>
      <c r="L35" s="90">
        <v>576.5</v>
      </c>
      <c r="M35" s="34">
        <f t="shared" si="7"/>
        <v>-98.5</v>
      </c>
      <c r="N35" s="117" t="s">
        <v>203</v>
      </c>
      <c r="O35" s="121"/>
      <c r="P35" s="121"/>
      <c r="Q35" s="122"/>
    </row>
    <row r="36" spans="1:17" s="13" customFormat="1" ht="12.75">
      <c r="A36" s="27" t="s">
        <v>30</v>
      </c>
      <c r="B36" s="4" t="s">
        <v>43</v>
      </c>
      <c r="C36" s="49">
        <v>329.7</v>
      </c>
      <c r="D36" s="50"/>
      <c r="E36" s="57">
        <v>1446</v>
      </c>
      <c r="F36" s="2"/>
      <c r="G36" s="56"/>
      <c r="H36" s="50"/>
      <c r="I36" s="2"/>
      <c r="J36" s="2"/>
      <c r="K36" s="2"/>
      <c r="L36" s="9">
        <v>698.2</v>
      </c>
      <c r="M36" s="34">
        <f t="shared" si="7"/>
        <v>-747.8</v>
      </c>
      <c r="N36" s="117"/>
      <c r="O36" s="121"/>
      <c r="P36" s="121"/>
      <c r="Q36" s="122"/>
    </row>
    <row r="37" spans="1:17" s="13" customFormat="1" ht="12.75">
      <c r="A37" s="27" t="s">
        <v>32</v>
      </c>
      <c r="B37" s="11" t="s">
        <v>45</v>
      </c>
      <c r="C37" s="56"/>
      <c r="D37" s="57"/>
      <c r="E37" s="57">
        <v>1409</v>
      </c>
      <c r="F37" s="2"/>
      <c r="G37" s="56"/>
      <c r="H37" s="57"/>
      <c r="I37" s="2"/>
      <c r="J37" s="2"/>
      <c r="K37" s="2"/>
      <c r="L37" s="34">
        <v>1272.2</v>
      </c>
      <c r="M37" s="45">
        <f t="shared" si="7"/>
        <v>-136.79999999999995</v>
      </c>
      <c r="N37" s="117" t="s">
        <v>190</v>
      </c>
      <c r="O37" s="121"/>
      <c r="P37" s="121"/>
      <c r="Q37" s="122"/>
    </row>
    <row r="38" spans="1:17" s="13" customFormat="1" ht="12.75">
      <c r="A38" s="27" t="s">
        <v>33</v>
      </c>
      <c r="B38" s="5" t="s">
        <v>11</v>
      </c>
      <c r="C38" s="49">
        <v>199.1</v>
      </c>
      <c r="D38" s="50">
        <v>199.1</v>
      </c>
      <c r="E38" s="57">
        <v>1712.1</v>
      </c>
      <c r="F38" s="2"/>
      <c r="G38" s="56"/>
      <c r="H38" s="50"/>
      <c r="I38" s="2"/>
      <c r="J38" s="2"/>
      <c r="K38" s="2"/>
      <c r="L38" s="90">
        <v>952.8</v>
      </c>
      <c r="M38" s="34">
        <f t="shared" si="7"/>
        <v>-759.3</v>
      </c>
      <c r="N38" s="117" t="s">
        <v>191</v>
      </c>
      <c r="O38" s="121"/>
      <c r="P38" s="121"/>
      <c r="Q38" s="122"/>
    </row>
    <row r="39" spans="1:17" s="13" customFormat="1" ht="28.5" customHeight="1">
      <c r="A39" s="27" t="s">
        <v>34</v>
      </c>
      <c r="B39" s="4" t="s">
        <v>48</v>
      </c>
      <c r="C39" s="49">
        <v>236</v>
      </c>
      <c r="D39" s="49">
        <v>157.5</v>
      </c>
      <c r="E39" s="57">
        <v>1206.9</v>
      </c>
      <c r="F39" s="2"/>
      <c r="G39" s="56"/>
      <c r="H39" s="49"/>
      <c r="I39" s="2"/>
      <c r="J39" s="2"/>
      <c r="K39" s="2"/>
      <c r="L39" s="9">
        <v>437.5</v>
      </c>
      <c r="M39" s="45">
        <f t="shared" si="7"/>
        <v>-769.4000000000001</v>
      </c>
      <c r="N39" s="117" t="s">
        <v>193</v>
      </c>
      <c r="O39" s="121"/>
      <c r="P39" s="121"/>
      <c r="Q39" s="122"/>
    </row>
    <row r="40" spans="1:17" s="13" customFormat="1" ht="12.75">
      <c r="A40" s="27" t="s">
        <v>107</v>
      </c>
      <c r="B40" s="4" t="s">
        <v>23</v>
      </c>
      <c r="C40" s="4">
        <f>SUM(C41:C56)</f>
        <v>1955</v>
      </c>
      <c r="D40" s="4">
        <f>SUM(D41:D56)</f>
        <v>1833.1999999999998</v>
      </c>
      <c r="E40" s="4">
        <f>SUM(E41:E55)</f>
        <v>98740.29999999999</v>
      </c>
      <c r="F40" s="4">
        <f aca="true" t="shared" si="8" ref="F40:K40">SUM(F41:F56)</f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>SUM(L41:L55)</f>
        <v>133340.3</v>
      </c>
      <c r="M40" s="4">
        <f>SUM(M41:M56)</f>
        <v>33056.70000000002</v>
      </c>
      <c r="N40" s="117"/>
      <c r="O40" s="121"/>
      <c r="P40" s="121"/>
      <c r="Q40" s="122"/>
    </row>
    <row r="41" spans="1:17" s="13" customFormat="1" ht="12.75">
      <c r="A41" s="27" t="s">
        <v>108</v>
      </c>
      <c r="B41" s="4" t="s">
        <v>51</v>
      </c>
      <c r="C41" s="4">
        <v>193.1</v>
      </c>
      <c r="D41" s="5">
        <v>193.1</v>
      </c>
      <c r="E41" s="57">
        <v>1233.3</v>
      </c>
      <c r="F41" s="2"/>
      <c r="G41" s="56"/>
      <c r="H41" s="5"/>
      <c r="I41" s="2"/>
      <c r="J41" s="2"/>
      <c r="K41" s="2"/>
      <c r="L41" s="9">
        <v>692.8</v>
      </c>
      <c r="M41" s="45">
        <f aca="true" t="shared" si="9" ref="M41:M51">SUM(L41-E41)</f>
        <v>-540.5</v>
      </c>
      <c r="N41" s="117" t="s">
        <v>204</v>
      </c>
      <c r="O41" s="121"/>
      <c r="P41" s="121"/>
      <c r="Q41" s="122"/>
    </row>
    <row r="42" spans="1:17" s="13" customFormat="1" ht="12.75">
      <c r="A42" s="27" t="s">
        <v>109</v>
      </c>
      <c r="B42" s="4" t="s">
        <v>110</v>
      </c>
      <c r="C42" s="2">
        <v>1</v>
      </c>
      <c r="D42" s="11">
        <v>1.5</v>
      </c>
      <c r="E42" s="57">
        <v>13.6</v>
      </c>
      <c r="F42" s="2"/>
      <c r="G42" s="56"/>
      <c r="H42" s="11"/>
      <c r="I42" s="2"/>
      <c r="J42" s="2"/>
      <c r="K42" s="2"/>
      <c r="L42" s="90">
        <v>2.2</v>
      </c>
      <c r="M42" s="34">
        <f t="shared" si="9"/>
        <v>-11.399999999999999</v>
      </c>
      <c r="N42" s="117" t="s">
        <v>204</v>
      </c>
      <c r="O42" s="121"/>
      <c r="P42" s="121"/>
      <c r="Q42" s="122"/>
    </row>
    <row r="43" spans="1:17" s="13" customFormat="1" ht="12.75">
      <c r="A43" s="27" t="s">
        <v>111</v>
      </c>
      <c r="B43" s="8" t="s">
        <v>55</v>
      </c>
      <c r="C43" s="7">
        <v>410</v>
      </c>
      <c r="D43" s="8">
        <v>410</v>
      </c>
      <c r="E43" s="57">
        <v>17219.7</v>
      </c>
      <c r="F43" s="2"/>
      <c r="G43" s="56"/>
      <c r="H43" s="8"/>
      <c r="I43" s="2"/>
      <c r="J43" s="2"/>
      <c r="K43" s="2"/>
      <c r="L43" s="9">
        <v>15018.5</v>
      </c>
      <c r="M43" s="45">
        <f t="shared" si="9"/>
        <v>-2201.2000000000007</v>
      </c>
      <c r="N43" s="117" t="s">
        <v>205</v>
      </c>
      <c r="O43" s="121"/>
      <c r="P43" s="121"/>
      <c r="Q43" s="122"/>
    </row>
    <row r="44" spans="1:17" s="13" customFormat="1" ht="15" customHeight="1">
      <c r="A44" s="27" t="s">
        <v>112</v>
      </c>
      <c r="B44" s="5" t="s">
        <v>57</v>
      </c>
      <c r="C44" s="4">
        <v>17</v>
      </c>
      <c r="D44" s="5">
        <v>17</v>
      </c>
      <c r="E44" s="57">
        <v>1313.7</v>
      </c>
      <c r="F44" s="2"/>
      <c r="G44" s="56"/>
      <c r="H44" s="5"/>
      <c r="I44" s="2"/>
      <c r="J44" s="2"/>
      <c r="K44" s="2"/>
      <c r="L44" s="90">
        <v>393.1</v>
      </c>
      <c r="M44" s="34">
        <f t="shared" si="9"/>
        <v>-920.6</v>
      </c>
      <c r="N44" s="117" t="s">
        <v>190</v>
      </c>
      <c r="O44" s="121"/>
      <c r="P44" s="121"/>
      <c r="Q44" s="122"/>
    </row>
    <row r="45" spans="1:17" s="13" customFormat="1" ht="28.5" customHeight="1">
      <c r="A45" s="27" t="s">
        <v>113</v>
      </c>
      <c r="B45" s="4" t="s">
        <v>183</v>
      </c>
      <c r="C45" s="4">
        <v>60</v>
      </c>
      <c r="D45" s="4">
        <v>60</v>
      </c>
      <c r="E45" s="57">
        <v>599</v>
      </c>
      <c r="F45" s="2"/>
      <c r="G45" s="56"/>
      <c r="H45" s="4"/>
      <c r="I45" s="2"/>
      <c r="J45" s="2"/>
      <c r="K45" s="2"/>
      <c r="L45" s="9">
        <v>630.7</v>
      </c>
      <c r="M45" s="45">
        <f t="shared" si="9"/>
        <v>31.700000000000045</v>
      </c>
      <c r="N45" s="117" t="s">
        <v>206</v>
      </c>
      <c r="O45" s="121"/>
      <c r="P45" s="121"/>
      <c r="Q45" s="122"/>
    </row>
    <row r="46" spans="1:17" s="13" customFormat="1" ht="24" customHeight="1">
      <c r="A46" s="27" t="s">
        <v>114</v>
      </c>
      <c r="B46" s="5" t="s">
        <v>60</v>
      </c>
      <c r="C46" s="4">
        <v>198</v>
      </c>
      <c r="D46" s="5">
        <v>198</v>
      </c>
      <c r="E46" s="57">
        <v>3442</v>
      </c>
      <c r="F46" s="2"/>
      <c r="G46" s="56"/>
      <c r="H46" s="5"/>
      <c r="I46" s="2"/>
      <c r="J46" s="2"/>
      <c r="K46" s="2"/>
      <c r="L46" s="90">
        <v>3299.2</v>
      </c>
      <c r="M46" s="34">
        <f t="shared" si="9"/>
        <v>-142.80000000000018</v>
      </c>
      <c r="N46" s="117" t="s">
        <v>201</v>
      </c>
      <c r="O46" s="121"/>
      <c r="P46" s="121"/>
      <c r="Q46" s="122"/>
    </row>
    <row r="47" spans="1:17" s="13" customFormat="1" ht="25.5" customHeight="1">
      <c r="A47" s="27" t="s">
        <v>115</v>
      </c>
      <c r="B47" s="4" t="s">
        <v>31</v>
      </c>
      <c r="C47" s="4">
        <v>156</v>
      </c>
      <c r="D47" s="5">
        <v>156.5</v>
      </c>
      <c r="E47" s="57">
        <v>814.4</v>
      </c>
      <c r="F47" s="2"/>
      <c r="G47" s="56"/>
      <c r="H47" s="5"/>
      <c r="I47" s="2"/>
      <c r="J47" s="2"/>
      <c r="K47" s="2"/>
      <c r="L47" s="9">
        <v>1031</v>
      </c>
      <c r="M47" s="45">
        <f t="shared" si="9"/>
        <v>216.60000000000002</v>
      </c>
      <c r="N47" s="117" t="s">
        <v>201</v>
      </c>
      <c r="O47" s="121"/>
      <c r="P47" s="121"/>
      <c r="Q47" s="122"/>
    </row>
    <row r="48" spans="1:17" s="13" customFormat="1" ht="12.75">
      <c r="A48" s="27" t="s">
        <v>116</v>
      </c>
      <c r="B48" s="4" t="s">
        <v>139</v>
      </c>
      <c r="C48" s="4">
        <v>186</v>
      </c>
      <c r="D48" s="5">
        <v>186.5</v>
      </c>
      <c r="E48" s="57">
        <v>1667.9</v>
      </c>
      <c r="F48" s="2"/>
      <c r="G48" s="56"/>
      <c r="H48" s="5"/>
      <c r="I48" s="2"/>
      <c r="J48" s="2"/>
      <c r="K48" s="2"/>
      <c r="L48" s="90">
        <v>946.2</v>
      </c>
      <c r="M48" s="34">
        <f t="shared" si="9"/>
        <v>-721.7</v>
      </c>
      <c r="N48" s="117" t="s">
        <v>198</v>
      </c>
      <c r="O48" s="121"/>
      <c r="P48" s="121"/>
      <c r="Q48" s="122"/>
    </row>
    <row r="49" spans="1:17" s="13" customFormat="1" ht="12.75">
      <c r="A49" s="27" t="s">
        <v>117</v>
      </c>
      <c r="B49" s="4" t="s">
        <v>184</v>
      </c>
      <c r="C49" s="4"/>
      <c r="D49" s="5">
        <v>42.5</v>
      </c>
      <c r="E49" s="57">
        <v>1166.7</v>
      </c>
      <c r="F49" s="2"/>
      <c r="G49" s="56"/>
      <c r="H49" s="5"/>
      <c r="I49" s="2"/>
      <c r="J49" s="2"/>
      <c r="K49" s="2"/>
      <c r="L49" s="9"/>
      <c r="M49" s="45">
        <f t="shared" si="9"/>
        <v>-1166.7</v>
      </c>
      <c r="N49" s="117" t="s">
        <v>207</v>
      </c>
      <c r="O49" s="121"/>
      <c r="P49" s="121"/>
      <c r="Q49" s="122"/>
    </row>
    <row r="50" spans="1:17" s="13" customFormat="1" ht="25.5">
      <c r="A50" s="26" t="s">
        <v>118</v>
      </c>
      <c r="B50" s="2" t="s">
        <v>65</v>
      </c>
      <c r="C50" s="2">
        <v>22.5</v>
      </c>
      <c r="D50" s="11">
        <v>22.5</v>
      </c>
      <c r="E50" s="57">
        <v>514.7</v>
      </c>
      <c r="F50" s="2"/>
      <c r="G50" s="56"/>
      <c r="H50" s="11"/>
      <c r="I50" s="2"/>
      <c r="J50" s="2"/>
      <c r="K50" s="2"/>
      <c r="L50" s="90">
        <v>631.1</v>
      </c>
      <c r="M50" s="34">
        <f t="shared" si="9"/>
        <v>116.39999999999998</v>
      </c>
      <c r="N50" s="117" t="s">
        <v>198</v>
      </c>
      <c r="O50" s="121"/>
      <c r="P50" s="121"/>
      <c r="Q50" s="122"/>
    </row>
    <row r="51" spans="1:17" s="13" customFormat="1" ht="25.5">
      <c r="A51" s="26" t="s">
        <v>119</v>
      </c>
      <c r="B51" s="2" t="s">
        <v>67</v>
      </c>
      <c r="C51" s="2">
        <v>42</v>
      </c>
      <c r="D51" s="11">
        <v>43.6</v>
      </c>
      <c r="E51" s="57">
        <v>213.7</v>
      </c>
      <c r="F51" s="2"/>
      <c r="G51" s="56"/>
      <c r="H51" s="11"/>
      <c r="I51" s="2"/>
      <c r="J51" s="2"/>
      <c r="K51" s="2"/>
      <c r="L51" s="34">
        <v>167.3</v>
      </c>
      <c r="M51" s="45">
        <f t="shared" si="9"/>
        <v>-46.39999999999998</v>
      </c>
      <c r="N51" s="117" t="s">
        <v>198</v>
      </c>
      <c r="O51" s="121"/>
      <c r="P51" s="121"/>
      <c r="Q51" s="122"/>
    </row>
    <row r="52" spans="1:17" s="13" customFormat="1" ht="25.5" customHeight="1">
      <c r="A52" s="27" t="s">
        <v>120</v>
      </c>
      <c r="B52" s="4" t="s">
        <v>72</v>
      </c>
      <c r="C52" s="4">
        <v>47</v>
      </c>
      <c r="D52" s="5">
        <v>47</v>
      </c>
      <c r="E52" s="57">
        <v>609.8</v>
      </c>
      <c r="F52" s="2"/>
      <c r="G52" s="56"/>
      <c r="H52" s="5"/>
      <c r="I52" s="2"/>
      <c r="J52" s="2"/>
      <c r="K52" s="2"/>
      <c r="L52" s="44">
        <v>688.4</v>
      </c>
      <c r="M52" s="34">
        <f>SUM(L52-E52)</f>
        <v>78.60000000000002</v>
      </c>
      <c r="N52" s="117" t="s">
        <v>201</v>
      </c>
      <c r="O52" s="121"/>
      <c r="P52" s="121"/>
      <c r="Q52" s="122"/>
    </row>
    <row r="53" spans="1:17" s="13" customFormat="1" ht="25.5">
      <c r="A53" s="27" t="s">
        <v>151</v>
      </c>
      <c r="B53" s="2" t="s">
        <v>71</v>
      </c>
      <c r="C53" s="4"/>
      <c r="D53" s="5"/>
      <c r="E53" s="57">
        <v>80.1</v>
      </c>
      <c r="F53" s="2"/>
      <c r="G53" s="52"/>
      <c r="H53" s="96"/>
      <c r="I53" s="2"/>
      <c r="J53" s="2"/>
      <c r="K53" s="2"/>
      <c r="L53" s="34"/>
      <c r="M53" s="34">
        <f>SUM(L53-E53)</f>
        <v>-80.1</v>
      </c>
      <c r="N53" s="117" t="s">
        <v>208</v>
      </c>
      <c r="O53" s="121"/>
      <c r="P53" s="121"/>
      <c r="Q53" s="122"/>
    </row>
    <row r="54" spans="1:17" s="13" customFormat="1" ht="25.5">
      <c r="A54" s="27" t="s">
        <v>121</v>
      </c>
      <c r="B54" s="2" t="s">
        <v>187</v>
      </c>
      <c r="C54" s="4"/>
      <c r="D54" s="5"/>
      <c r="E54" s="57"/>
      <c r="F54" s="2"/>
      <c r="G54" s="52"/>
      <c r="H54" s="96"/>
      <c r="I54" s="2"/>
      <c r="J54" s="2"/>
      <c r="K54" s="2"/>
      <c r="L54" s="9">
        <v>123.8</v>
      </c>
      <c r="M54" s="34"/>
      <c r="N54" s="117" t="s">
        <v>234</v>
      </c>
      <c r="O54" s="121"/>
      <c r="P54" s="121"/>
      <c r="Q54" s="122"/>
    </row>
    <row r="55" spans="1:17" s="13" customFormat="1" ht="25.5">
      <c r="A55" s="27" t="s">
        <v>122</v>
      </c>
      <c r="B55" s="2" t="s">
        <v>73</v>
      </c>
      <c r="C55" s="4">
        <f>SUM(C57:C63)</f>
        <v>170.9</v>
      </c>
      <c r="D55" s="5">
        <f>SUM(D57:D63)</f>
        <v>3.5</v>
      </c>
      <c r="E55" s="96">
        <f>SUM(E56:E62)</f>
        <v>69851.69999999998</v>
      </c>
      <c r="F55" s="1">
        <f>SUM(F57:F63)</f>
        <v>0</v>
      </c>
      <c r="G55" s="1">
        <f>SUM(G57:G63)</f>
        <v>0</v>
      </c>
      <c r="H55" s="1">
        <f>SUM(H57:H63)</f>
        <v>0</v>
      </c>
      <c r="I55" s="1">
        <f>SUM(I56:I63)</f>
        <v>0</v>
      </c>
      <c r="J55" s="1">
        <f>SUM(J56:J63)</f>
        <v>0</v>
      </c>
      <c r="K55" s="1">
        <f>SUM(K56:K63)</f>
        <v>0</v>
      </c>
      <c r="L55" s="97">
        <f>SUM(L56:L62)</f>
        <v>109716</v>
      </c>
      <c r="M55" s="34">
        <f aca="true" t="shared" si="10" ref="M55:M63">SUM(L55-E55)</f>
        <v>39864.30000000002</v>
      </c>
      <c r="N55" s="117"/>
      <c r="O55" s="121"/>
      <c r="P55" s="121"/>
      <c r="Q55" s="122"/>
    </row>
    <row r="56" spans="1:17" s="13" customFormat="1" ht="12.75" customHeight="1">
      <c r="A56" s="27"/>
      <c r="B56" s="4" t="s">
        <v>169</v>
      </c>
      <c r="C56" s="4">
        <v>451.5</v>
      </c>
      <c r="D56" s="5">
        <v>451.5</v>
      </c>
      <c r="E56" s="49">
        <v>4666.4</v>
      </c>
      <c r="F56" s="4"/>
      <c r="G56" s="49"/>
      <c r="H56" s="4"/>
      <c r="I56" s="4"/>
      <c r="J56" s="4"/>
      <c r="K56" s="4"/>
      <c r="L56" s="90">
        <v>3246.9</v>
      </c>
      <c r="M56" s="34">
        <f t="shared" si="10"/>
        <v>-1419.4999999999995</v>
      </c>
      <c r="N56" s="117" t="s">
        <v>209</v>
      </c>
      <c r="O56" s="121"/>
      <c r="P56" s="121"/>
      <c r="Q56" s="122"/>
    </row>
    <row r="57" spans="1:17" s="13" customFormat="1" ht="12.75">
      <c r="A57" s="25"/>
      <c r="B57" s="4" t="s">
        <v>77</v>
      </c>
      <c r="C57" s="2"/>
      <c r="D57" s="11"/>
      <c r="E57" s="57">
        <v>62562.5</v>
      </c>
      <c r="F57" s="2"/>
      <c r="G57" s="56"/>
      <c r="H57" s="2"/>
      <c r="I57" s="2"/>
      <c r="J57" s="2"/>
      <c r="K57" s="2"/>
      <c r="L57" s="9">
        <v>105210.4</v>
      </c>
      <c r="M57" s="34">
        <f t="shared" si="10"/>
        <v>42647.899999999994</v>
      </c>
      <c r="N57" s="117" t="s">
        <v>210</v>
      </c>
      <c r="O57" s="121"/>
      <c r="P57" s="121"/>
      <c r="Q57" s="122"/>
    </row>
    <row r="58" spans="1:17" s="13" customFormat="1" ht="12.75">
      <c r="A58" s="25"/>
      <c r="B58" s="2" t="s">
        <v>78</v>
      </c>
      <c r="C58" s="7">
        <v>60</v>
      </c>
      <c r="D58" s="8"/>
      <c r="E58" s="57">
        <v>99.2</v>
      </c>
      <c r="F58" s="2"/>
      <c r="G58" s="56"/>
      <c r="H58" s="7"/>
      <c r="I58" s="2"/>
      <c r="J58" s="2"/>
      <c r="K58" s="2"/>
      <c r="L58" s="34">
        <v>87.6</v>
      </c>
      <c r="M58" s="45">
        <f t="shared" si="10"/>
        <v>-11.600000000000009</v>
      </c>
      <c r="N58" s="117"/>
      <c r="O58" s="121"/>
      <c r="P58" s="121"/>
      <c r="Q58" s="122"/>
    </row>
    <row r="59" spans="1:17" s="13" customFormat="1" ht="12.75" customHeight="1">
      <c r="A59" s="111"/>
      <c r="B59" s="4" t="s">
        <v>80</v>
      </c>
      <c r="C59" s="4">
        <v>107.4</v>
      </c>
      <c r="D59" s="5"/>
      <c r="E59" s="57">
        <v>567.2</v>
      </c>
      <c r="F59" s="2"/>
      <c r="G59" s="56"/>
      <c r="H59" s="4"/>
      <c r="I59" s="2"/>
      <c r="J59" s="2"/>
      <c r="K59" s="2"/>
      <c r="L59" s="90">
        <v>561.3</v>
      </c>
      <c r="M59" s="34">
        <f t="shared" si="10"/>
        <v>-5.900000000000091</v>
      </c>
      <c r="N59" s="117" t="s">
        <v>211</v>
      </c>
      <c r="O59" s="121"/>
      <c r="P59" s="121"/>
      <c r="Q59" s="122"/>
    </row>
    <row r="60" spans="1:17" s="13" customFormat="1" ht="24.75" customHeight="1">
      <c r="A60" s="111"/>
      <c r="B60" s="2" t="s">
        <v>152</v>
      </c>
      <c r="C60" s="2"/>
      <c r="D60" s="11"/>
      <c r="E60" s="57">
        <v>1929.7</v>
      </c>
      <c r="F60" s="2"/>
      <c r="G60" s="56"/>
      <c r="H60" s="2"/>
      <c r="I60" s="2"/>
      <c r="J60" s="2"/>
      <c r="K60" s="2"/>
      <c r="L60" s="10">
        <v>578.6</v>
      </c>
      <c r="M60" s="34">
        <f t="shared" si="10"/>
        <v>-1351.1</v>
      </c>
      <c r="N60" s="117" t="s">
        <v>243</v>
      </c>
      <c r="O60" s="121"/>
      <c r="P60" s="121"/>
      <c r="Q60" s="122"/>
    </row>
    <row r="61" spans="1:17" s="13" customFormat="1" ht="12.75" customHeight="1">
      <c r="A61" s="111"/>
      <c r="B61" s="2" t="s">
        <v>79</v>
      </c>
      <c r="C61" s="2">
        <v>3.5</v>
      </c>
      <c r="D61" s="11">
        <v>3.5</v>
      </c>
      <c r="E61" s="57">
        <v>26.7</v>
      </c>
      <c r="F61" s="2"/>
      <c r="G61" s="56"/>
      <c r="H61" s="2"/>
      <c r="I61" s="2"/>
      <c r="J61" s="2"/>
      <c r="K61" s="2"/>
      <c r="L61" s="34">
        <v>31.2</v>
      </c>
      <c r="M61" s="34">
        <f t="shared" si="10"/>
        <v>4.5</v>
      </c>
      <c r="N61" s="117" t="s">
        <v>235</v>
      </c>
      <c r="O61" s="121"/>
      <c r="P61" s="121"/>
      <c r="Q61" s="122"/>
    </row>
    <row r="62" spans="1:17" s="13" customFormat="1" ht="12.75" customHeight="1">
      <c r="A62" s="111"/>
      <c r="B62" s="2"/>
      <c r="C62" s="2"/>
      <c r="D62" s="11"/>
      <c r="E62" s="57"/>
      <c r="F62" s="2"/>
      <c r="G62" s="56"/>
      <c r="H62" s="2"/>
      <c r="I62" s="2"/>
      <c r="J62" s="2"/>
      <c r="K62" s="2"/>
      <c r="L62" s="34"/>
      <c r="M62" s="34">
        <f t="shared" si="10"/>
        <v>0</v>
      </c>
      <c r="N62" s="117"/>
      <c r="O62" s="121"/>
      <c r="P62" s="121"/>
      <c r="Q62" s="122"/>
    </row>
    <row r="63" spans="1:17" s="13" customFormat="1" ht="12.75" customHeight="1">
      <c r="A63" s="111"/>
      <c r="B63" s="2" t="s">
        <v>182</v>
      </c>
      <c r="C63" s="2"/>
      <c r="D63" s="11"/>
      <c r="E63" s="57">
        <v>297.7</v>
      </c>
      <c r="F63" s="2"/>
      <c r="G63" s="56"/>
      <c r="H63" s="2"/>
      <c r="I63" s="2"/>
      <c r="J63" s="2"/>
      <c r="K63" s="2"/>
      <c r="L63" s="34"/>
      <c r="M63" s="34">
        <f t="shared" si="10"/>
        <v>-297.7</v>
      </c>
      <c r="N63" s="117" t="s">
        <v>212</v>
      </c>
      <c r="O63" s="121"/>
      <c r="P63" s="121"/>
      <c r="Q63" s="122"/>
    </row>
    <row r="64" spans="1:17" s="13" customFormat="1" ht="12.75" customHeight="1">
      <c r="A64" s="24">
        <v>7</v>
      </c>
      <c r="B64" s="7" t="s">
        <v>123</v>
      </c>
      <c r="C64" s="7">
        <f aca="true" t="shared" si="11" ref="C64:K64">SUM(C65:C72)</f>
        <v>4015.7999999999997</v>
      </c>
      <c r="D64" s="8">
        <f t="shared" si="11"/>
        <v>4016.6</v>
      </c>
      <c r="E64" s="4">
        <f>SUM(E65:E72)</f>
        <v>44002.2</v>
      </c>
      <c r="F64" s="4">
        <f t="shared" si="11"/>
        <v>0</v>
      </c>
      <c r="G64" s="5">
        <f t="shared" si="11"/>
        <v>0</v>
      </c>
      <c r="H64" s="8">
        <f t="shared" si="11"/>
        <v>0</v>
      </c>
      <c r="I64" s="4" t="e">
        <f t="shared" si="11"/>
        <v>#REF!</v>
      </c>
      <c r="J64" s="4" t="e">
        <f t="shared" si="11"/>
        <v>#REF!</v>
      </c>
      <c r="K64" s="4" t="e">
        <f t="shared" si="11"/>
        <v>#REF!</v>
      </c>
      <c r="L64" s="12">
        <f>SUM(L65:L72)</f>
        <v>43643.600000000006</v>
      </c>
      <c r="M64" s="4">
        <f>SUM(M65:M72)</f>
        <v>-358.5999999999988</v>
      </c>
      <c r="N64" s="117"/>
      <c r="O64" s="121"/>
      <c r="P64" s="121"/>
      <c r="Q64" s="122"/>
    </row>
    <row r="65" spans="1:17" s="13" customFormat="1" ht="12.75">
      <c r="A65" s="27" t="s">
        <v>38</v>
      </c>
      <c r="B65" s="4" t="s">
        <v>84</v>
      </c>
      <c r="C65" s="49">
        <v>3431</v>
      </c>
      <c r="D65" s="50">
        <v>3431.1</v>
      </c>
      <c r="E65" s="57">
        <v>34982.6</v>
      </c>
      <c r="F65" s="2"/>
      <c r="G65" s="56"/>
      <c r="H65" s="50"/>
      <c r="I65" s="2"/>
      <c r="J65" s="2"/>
      <c r="K65" s="2"/>
      <c r="L65" s="90">
        <v>35534</v>
      </c>
      <c r="M65" s="34">
        <f aca="true" t="shared" si="12" ref="M65:M71">SUM(L65-E65)</f>
        <v>551.4000000000015</v>
      </c>
      <c r="N65" s="117"/>
      <c r="O65" s="121"/>
      <c r="P65" s="121"/>
      <c r="Q65" s="122"/>
    </row>
    <row r="66" spans="1:17" s="13" customFormat="1" ht="12.75">
      <c r="A66" s="27" t="s">
        <v>40</v>
      </c>
      <c r="B66" s="4" t="s">
        <v>148</v>
      </c>
      <c r="C66" s="49">
        <v>328.4</v>
      </c>
      <c r="D66" s="50">
        <v>328.4</v>
      </c>
      <c r="E66" s="57">
        <v>3463.3</v>
      </c>
      <c r="F66" s="2"/>
      <c r="G66" s="56"/>
      <c r="H66" s="50"/>
      <c r="I66" s="2"/>
      <c r="J66" s="2"/>
      <c r="K66" s="2"/>
      <c r="L66" s="9">
        <v>3796.3</v>
      </c>
      <c r="M66" s="45">
        <f t="shared" si="12"/>
        <v>333</v>
      </c>
      <c r="N66" s="117"/>
      <c r="O66" s="121"/>
      <c r="P66" s="121"/>
      <c r="Q66" s="122"/>
    </row>
    <row r="67" spans="1:17" s="13" customFormat="1" ht="12.75">
      <c r="A67" s="27" t="s">
        <v>41</v>
      </c>
      <c r="B67" s="4" t="s">
        <v>7</v>
      </c>
      <c r="C67" s="49">
        <v>11</v>
      </c>
      <c r="D67" s="50">
        <v>11.5</v>
      </c>
      <c r="E67" s="57">
        <v>1118.2</v>
      </c>
      <c r="F67" s="2"/>
      <c r="G67" s="56"/>
      <c r="H67" s="50"/>
      <c r="I67" s="2"/>
      <c r="J67" s="2"/>
      <c r="K67" s="2"/>
      <c r="L67" s="90">
        <v>565.7</v>
      </c>
      <c r="M67" s="34">
        <f t="shared" si="12"/>
        <v>-552.5</v>
      </c>
      <c r="N67" s="117" t="s">
        <v>190</v>
      </c>
      <c r="O67" s="121"/>
      <c r="P67" s="121"/>
      <c r="Q67" s="122"/>
    </row>
    <row r="68" spans="1:17" s="13" customFormat="1" ht="12.75">
      <c r="A68" s="27" t="s">
        <v>42</v>
      </c>
      <c r="B68" s="4" t="s">
        <v>22</v>
      </c>
      <c r="C68" s="49">
        <v>28.7</v>
      </c>
      <c r="D68" s="50">
        <v>28.8</v>
      </c>
      <c r="E68" s="49">
        <v>802.5</v>
      </c>
      <c r="F68" s="2"/>
      <c r="G68" s="56"/>
      <c r="H68" s="50"/>
      <c r="I68" s="2"/>
      <c r="J68" s="2"/>
      <c r="K68" s="2"/>
      <c r="L68" s="90">
        <v>1029.6</v>
      </c>
      <c r="M68" s="34">
        <f t="shared" si="12"/>
        <v>227.0999999999999</v>
      </c>
      <c r="N68" s="117" t="s">
        <v>203</v>
      </c>
      <c r="O68" s="121"/>
      <c r="P68" s="121"/>
      <c r="Q68" s="122"/>
    </row>
    <row r="69" spans="1:17" s="13" customFormat="1" ht="12.75">
      <c r="A69" s="25" t="s">
        <v>46</v>
      </c>
      <c r="B69" s="2" t="s">
        <v>11</v>
      </c>
      <c r="C69" s="56">
        <v>94.1</v>
      </c>
      <c r="D69" s="57">
        <v>94.2</v>
      </c>
      <c r="E69" s="57">
        <v>592.5</v>
      </c>
      <c r="F69" s="2"/>
      <c r="G69" s="56"/>
      <c r="H69" s="57"/>
      <c r="I69" s="2"/>
      <c r="J69" s="2"/>
      <c r="K69" s="2"/>
      <c r="L69" s="9">
        <v>508.3</v>
      </c>
      <c r="M69" s="45">
        <f t="shared" si="12"/>
        <v>-84.19999999999999</v>
      </c>
      <c r="N69" s="117" t="s">
        <v>191</v>
      </c>
      <c r="O69" s="121"/>
      <c r="P69" s="121"/>
      <c r="Q69" s="122"/>
    </row>
    <row r="70" spans="1:17" s="13" customFormat="1" ht="13.5" customHeight="1">
      <c r="A70" s="27" t="s">
        <v>47</v>
      </c>
      <c r="B70" s="2" t="s">
        <v>21</v>
      </c>
      <c r="C70" s="56">
        <v>25</v>
      </c>
      <c r="D70" s="57">
        <v>25</v>
      </c>
      <c r="E70" s="57">
        <v>113.2</v>
      </c>
      <c r="F70" s="2"/>
      <c r="G70" s="56"/>
      <c r="H70" s="57"/>
      <c r="I70" s="2"/>
      <c r="J70" s="2"/>
      <c r="K70" s="2"/>
      <c r="L70" s="90">
        <v>95.8</v>
      </c>
      <c r="M70" s="34">
        <f t="shared" si="12"/>
        <v>-17.400000000000006</v>
      </c>
      <c r="N70" s="117"/>
      <c r="O70" s="121"/>
      <c r="P70" s="121"/>
      <c r="Q70" s="122"/>
    </row>
    <row r="71" spans="1:17" s="13" customFormat="1" ht="38.25" customHeight="1">
      <c r="A71" s="27" t="s">
        <v>49</v>
      </c>
      <c r="B71" s="4" t="s">
        <v>14</v>
      </c>
      <c r="C71" s="49">
        <v>23.6</v>
      </c>
      <c r="D71" s="49">
        <v>23.6</v>
      </c>
      <c r="E71" s="57">
        <v>181.3</v>
      </c>
      <c r="F71" s="2"/>
      <c r="G71" s="56"/>
      <c r="H71" s="49"/>
      <c r="I71" s="2"/>
      <c r="J71" s="2"/>
      <c r="K71" s="2"/>
      <c r="L71" s="9">
        <v>84.3</v>
      </c>
      <c r="M71" s="45">
        <f t="shared" si="12"/>
        <v>-97.00000000000001</v>
      </c>
      <c r="N71" s="117" t="s">
        <v>193</v>
      </c>
      <c r="O71" s="121"/>
      <c r="P71" s="121"/>
      <c r="Q71" s="122"/>
    </row>
    <row r="72" spans="1:17" s="13" customFormat="1" ht="12.75">
      <c r="A72" s="27" t="s">
        <v>124</v>
      </c>
      <c r="B72" s="5" t="s">
        <v>91</v>
      </c>
      <c r="C72" s="49">
        <f aca="true" t="shared" si="13" ref="C72:I72">SUM(C73:C77)</f>
        <v>74</v>
      </c>
      <c r="D72" s="49">
        <f t="shared" si="13"/>
        <v>74</v>
      </c>
      <c r="E72" s="49">
        <f>SUM(E73:E77)</f>
        <v>2748.5999999999995</v>
      </c>
      <c r="F72" s="49">
        <f>SUM(F73:F76)</f>
        <v>0</v>
      </c>
      <c r="G72" s="49">
        <f t="shared" si="13"/>
        <v>0</v>
      </c>
      <c r="H72" s="49">
        <f>SUM(H73:H77)</f>
        <v>0</v>
      </c>
      <c r="I72" s="49" t="e">
        <f t="shared" si="13"/>
        <v>#REF!</v>
      </c>
      <c r="J72" s="49" t="e">
        <f>SUM(J73:J77)</f>
        <v>#REF!</v>
      </c>
      <c r="K72" s="49" t="e">
        <f>SUM(K73:K77)</f>
        <v>#REF!</v>
      </c>
      <c r="L72" s="48">
        <f>SUM(L73:L77)</f>
        <v>2029.6</v>
      </c>
      <c r="M72" s="49">
        <f>SUM(M73:M77)</f>
        <v>-719.0000000000001</v>
      </c>
      <c r="N72" s="117"/>
      <c r="O72" s="121"/>
      <c r="P72" s="121"/>
      <c r="Q72" s="122"/>
    </row>
    <row r="73" spans="1:17" s="13" customFormat="1" ht="15.75" customHeight="1">
      <c r="A73" s="27" t="s">
        <v>125</v>
      </c>
      <c r="B73" s="4" t="s">
        <v>57</v>
      </c>
      <c r="C73" s="49">
        <v>7.5</v>
      </c>
      <c r="D73" s="49">
        <v>7.5</v>
      </c>
      <c r="E73" s="49">
        <v>656.7</v>
      </c>
      <c r="F73" s="4"/>
      <c r="G73" s="49"/>
      <c r="H73" s="49"/>
      <c r="I73" s="4"/>
      <c r="J73" s="4"/>
      <c r="K73" s="4"/>
      <c r="L73" s="36">
        <v>231.5</v>
      </c>
      <c r="M73" s="34">
        <f>SUM(L73-E73)</f>
        <v>-425.20000000000005</v>
      </c>
      <c r="N73" s="117" t="s">
        <v>190</v>
      </c>
      <c r="O73" s="121"/>
      <c r="P73" s="121"/>
      <c r="Q73" s="122"/>
    </row>
    <row r="74" spans="1:17" s="13" customFormat="1" ht="25.5" customHeight="1">
      <c r="A74" s="27" t="s">
        <v>126</v>
      </c>
      <c r="B74" s="4" t="s">
        <v>166</v>
      </c>
      <c r="C74" s="49">
        <v>54</v>
      </c>
      <c r="D74" s="49">
        <v>54</v>
      </c>
      <c r="E74" s="57">
        <v>1735</v>
      </c>
      <c r="F74" s="2"/>
      <c r="G74" s="56"/>
      <c r="H74" s="49"/>
      <c r="I74" s="2"/>
      <c r="J74" s="2"/>
      <c r="K74" s="2"/>
      <c r="L74" s="90">
        <v>1653.6</v>
      </c>
      <c r="M74" s="34">
        <f>SUM(L74-E74)</f>
        <v>-81.40000000000009</v>
      </c>
      <c r="N74" s="117" t="s">
        <v>201</v>
      </c>
      <c r="O74" s="121"/>
      <c r="P74" s="121"/>
      <c r="Q74" s="122"/>
    </row>
    <row r="75" spans="1:17" s="13" customFormat="1" ht="27.75" customHeight="1">
      <c r="A75" s="27"/>
      <c r="B75" s="4" t="s">
        <v>159</v>
      </c>
      <c r="C75" s="49"/>
      <c r="D75" s="49"/>
      <c r="E75" s="57">
        <v>286.7</v>
      </c>
      <c r="F75" s="2"/>
      <c r="G75" s="56"/>
      <c r="H75" s="49"/>
      <c r="I75" s="2"/>
      <c r="J75" s="2"/>
      <c r="K75" s="2"/>
      <c r="L75" s="34">
        <v>59.7</v>
      </c>
      <c r="M75" s="34">
        <f>SUM(L75-E75)</f>
        <v>-227</v>
      </c>
      <c r="N75" s="117" t="s">
        <v>201</v>
      </c>
      <c r="O75" s="121"/>
      <c r="P75" s="121"/>
      <c r="Q75" s="122"/>
    </row>
    <row r="76" spans="1:17" s="13" customFormat="1" ht="24.75" customHeight="1">
      <c r="A76" s="27" t="s">
        <v>127</v>
      </c>
      <c r="B76" s="4" t="s">
        <v>92</v>
      </c>
      <c r="C76" s="49">
        <v>12.5</v>
      </c>
      <c r="D76" s="49">
        <v>12.5</v>
      </c>
      <c r="E76" s="57">
        <v>70.2</v>
      </c>
      <c r="F76" s="2"/>
      <c r="G76" s="56"/>
      <c r="H76" s="49"/>
      <c r="I76" s="2"/>
      <c r="J76" s="2"/>
      <c r="K76" s="2"/>
      <c r="L76" s="9">
        <v>84.8</v>
      </c>
      <c r="M76" s="43">
        <f>SUM(L76-E76)</f>
        <v>14.599999999999994</v>
      </c>
      <c r="N76" s="117" t="s">
        <v>201</v>
      </c>
      <c r="O76" s="121"/>
      <c r="P76" s="121"/>
      <c r="Q76" s="122"/>
    </row>
    <row r="77" spans="1:17" s="13" customFormat="1" ht="25.5" hidden="1">
      <c r="A77" s="63"/>
      <c r="B77" s="4" t="s">
        <v>93</v>
      </c>
      <c r="C77" s="49"/>
      <c r="D77" s="49"/>
      <c r="E77" s="49"/>
      <c r="F77" s="2" t="e">
        <f>SUM(#REF!)</f>
        <v>#REF!</v>
      </c>
      <c r="G77" s="49"/>
      <c r="H77" s="49"/>
      <c r="I77" s="2" t="e">
        <f>SUM(C77:G77)</f>
        <v>#REF!</v>
      </c>
      <c r="J77" s="2" t="e">
        <f>SUM(D77:H77)</f>
        <v>#REF!</v>
      </c>
      <c r="K77" s="2" t="e">
        <f>SUM(E77:I77)</f>
        <v>#REF!</v>
      </c>
      <c r="L77" s="9"/>
      <c r="M77" s="45"/>
      <c r="N77" s="117"/>
      <c r="O77" s="121"/>
      <c r="P77" s="121"/>
      <c r="Q77" s="122"/>
    </row>
    <row r="78" spans="1:17" s="13" customFormat="1" ht="12.75">
      <c r="A78" s="42">
        <v>3</v>
      </c>
      <c r="B78" s="21" t="s">
        <v>94</v>
      </c>
      <c r="C78" s="4">
        <f>SUM(C5,C30)</f>
        <v>69557.4</v>
      </c>
      <c r="D78" s="5">
        <f>SUM(D5,D30)</f>
        <v>73223.8</v>
      </c>
      <c r="E78" s="70">
        <f>SUM(E5,E30,E63)</f>
        <v>870465.2</v>
      </c>
      <c r="F78" s="64">
        <f aca="true" t="shared" si="14" ref="F78:L78">SUM(F5,F30)</f>
        <v>34146.4</v>
      </c>
      <c r="G78" s="5">
        <f t="shared" si="14"/>
        <v>350357.80000000005</v>
      </c>
      <c r="H78" s="5">
        <f t="shared" si="14"/>
        <v>0</v>
      </c>
      <c r="I78" s="64" t="e">
        <f t="shared" si="14"/>
        <v>#REF!</v>
      </c>
      <c r="J78" s="64" t="e">
        <f t="shared" si="14"/>
        <v>#REF!</v>
      </c>
      <c r="K78" s="64" t="e">
        <f t="shared" si="14"/>
        <v>#REF!</v>
      </c>
      <c r="L78" s="5">
        <f t="shared" si="14"/>
        <v>1115554.8</v>
      </c>
      <c r="M78" s="43">
        <f>SUM(L78-E78)</f>
        <v>245089.6000000001</v>
      </c>
      <c r="N78" s="117"/>
      <c r="O78" s="121"/>
      <c r="P78" s="121"/>
      <c r="Q78" s="122"/>
    </row>
    <row r="79" spans="1:17" s="13" customFormat="1" ht="12.75">
      <c r="A79" s="42">
        <v>4</v>
      </c>
      <c r="B79" s="21" t="s">
        <v>95</v>
      </c>
      <c r="C79" s="4">
        <v>9.3</v>
      </c>
      <c r="D79" s="5">
        <v>9.4</v>
      </c>
      <c r="E79" s="57">
        <f>E80-E78</f>
        <v>15451.430000000051</v>
      </c>
      <c r="F79" s="2">
        <v>6.2</v>
      </c>
      <c r="G79" s="56">
        <f aca="true" t="shared" si="15" ref="G79:G84">SUM(E79,F79)</f>
        <v>15457.630000000052</v>
      </c>
      <c r="H79" s="7"/>
      <c r="I79" s="2">
        <v>6.2</v>
      </c>
      <c r="J79" s="2"/>
      <c r="K79" s="2">
        <v>24.9</v>
      </c>
      <c r="L79" s="34">
        <f>L80-L78</f>
        <v>-175398.80000000005</v>
      </c>
      <c r="M79" s="43">
        <f>SUM(L79-E79)</f>
        <v>-190850.2300000001</v>
      </c>
      <c r="N79" s="117"/>
      <c r="O79" s="121"/>
      <c r="P79" s="121"/>
      <c r="Q79" s="122"/>
    </row>
    <row r="80" spans="1:17" s="13" customFormat="1" ht="12.75">
      <c r="A80" s="42">
        <v>5</v>
      </c>
      <c r="B80" s="21" t="s">
        <v>96</v>
      </c>
      <c r="C80" s="65">
        <f>SUM(C78:C79)</f>
        <v>69566.7</v>
      </c>
      <c r="D80" s="65">
        <f aca="true" t="shared" si="16" ref="D80:K80">SUM(D78:D79)</f>
        <v>73233.2</v>
      </c>
      <c r="E80" s="57">
        <v>885916.63</v>
      </c>
      <c r="F80" s="17">
        <f t="shared" si="16"/>
        <v>34152.6</v>
      </c>
      <c r="G80" s="56">
        <f t="shared" si="15"/>
        <v>920069.23</v>
      </c>
      <c r="H80" s="17"/>
      <c r="I80" s="17" t="e">
        <f t="shared" si="16"/>
        <v>#REF!</v>
      </c>
      <c r="J80" s="17" t="e">
        <f t="shared" si="16"/>
        <v>#REF!</v>
      </c>
      <c r="K80" s="17" t="e">
        <f t="shared" si="16"/>
        <v>#REF!</v>
      </c>
      <c r="L80" s="57">
        <v>940156</v>
      </c>
      <c r="M80" s="34">
        <f>SUM(L80-E80)</f>
        <v>54239.369999999995</v>
      </c>
      <c r="N80" s="117"/>
      <c r="O80" s="121"/>
      <c r="P80" s="121"/>
      <c r="Q80" s="122"/>
    </row>
    <row r="81" spans="1:17" s="13" customFormat="1" ht="12.75">
      <c r="A81" s="28" t="s">
        <v>153</v>
      </c>
      <c r="B81" s="21" t="s">
        <v>97</v>
      </c>
      <c r="C81" s="4">
        <v>2375</v>
      </c>
      <c r="D81" s="4">
        <v>2460</v>
      </c>
      <c r="E81" s="57">
        <v>7544</v>
      </c>
      <c r="F81" s="2">
        <v>2431.5</v>
      </c>
      <c r="G81" s="56">
        <f t="shared" si="15"/>
        <v>9975.5</v>
      </c>
      <c r="H81" s="2"/>
      <c r="I81" s="2">
        <v>2431.5</v>
      </c>
      <c r="J81" s="2">
        <v>2458.5</v>
      </c>
      <c r="K81" s="2">
        <v>9725</v>
      </c>
      <c r="L81" s="34">
        <v>7512</v>
      </c>
      <c r="M81" s="45">
        <f>SUM(L81-E81)</f>
        <v>-32</v>
      </c>
      <c r="N81" s="117"/>
      <c r="O81" s="121"/>
      <c r="P81" s="121"/>
      <c r="Q81" s="122"/>
    </row>
    <row r="82" spans="1:17" s="13" customFormat="1" ht="12.75" hidden="1">
      <c r="A82" s="42" t="s">
        <v>154</v>
      </c>
      <c r="B82" s="21" t="s">
        <v>129</v>
      </c>
      <c r="C82" s="3"/>
      <c r="D82" s="4"/>
      <c r="E82" s="57">
        <f>SUM(C82:D82)</f>
        <v>0</v>
      </c>
      <c r="F82" s="4"/>
      <c r="G82" s="56">
        <f t="shared" si="15"/>
        <v>0</v>
      </c>
      <c r="H82" s="4"/>
      <c r="I82" s="4"/>
      <c r="J82" s="4"/>
      <c r="K82" s="4"/>
      <c r="L82" s="9"/>
      <c r="M82" s="45"/>
      <c r="N82" s="117"/>
      <c r="O82" s="121"/>
      <c r="P82" s="121"/>
      <c r="Q82" s="122"/>
    </row>
    <row r="83" spans="1:17" s="13" customFormat="1" ht="12.75">
      <c r="A83" s="28"/>
      <c r="B83" s="21" t="s">
        <v>129</v>
      </c>
      <c r="C83" s="3"/>
      <c r="D83" s="4"/>
      <c r="E83" s="71">
        <f>E78/E81</f>
        <v>115.38510074231176</v>
      </c>
      <c r="F83" s="4"/>
      <c r="G83" s="56">
        <f t="shared" si="15"/>
        <v>115.38510074231176</v>
      </c>
      <c r="H83" s="4"/>
      <c r="I83" s="4"/>
      <c r="J83" s="4"/>
      <c r="K83" s="4"/>
      <c r="L83" s="71">
        <f>L78/L81</f>
        <v>148.50303514376998</v>
      </c>
      <c r="M83" s="47">
        <f>SUM(L83-E83)</f>
        <v>33.117934401458214</v>
      </c>
      <c r="N83" s="117"/>
      <c r="O83" s="121"/>
      <c r="P83" s="121"/>
      <c r="Q83" s="122"/>
    </row>
    <row r="84" spans="1:13" s="13" customFormat="1" ht="12.75">
      <c r="A84" s="28" t="s">
        <v>154</v>
      </c>
      <c r="B84" s="21" t="s">
        <v>98</v>
      </c>
      <c r="C84" s="66">
        <v>29.95</v>
      </c>
      <c r="D84" s="46">
        <f>SUM(D80/D81)</f>
        <v>29.76959349593496</v>
      </c>
      <c r="E84" s="71">
        <f>E80/E81</f>
        <v>117.4332754506893</v>
      </c>
      <c r="F84" s="46">
        <v>34.11</v>
      </c>
      <c r="G84" s="68">
        <f t="shared" si="15"/>
        <v>151.5432754506893</v>
      </c>
      <c r="H84" s="46"/>
      <c r="I84" s="46">
        <v>34.11</v>
      </c>
      <c r="J84" s="46">
        <v>42.29</v>
      </c>
      <c r="K84" s="46">
        <v>34.11</v>
      </c>
      <c r="L84" s="106"/>
      <c r="M84" s="34"/>
    </row>
  </sheetData>
  <sheetProtection/>
  <mergeCells count="93">
    <mergeCell ref="N83:Q83"/>
    <mergeCell ref="A1:Q2"/>
    <mergeCell ref="N77:Q77"/>
    <mergeCell ref="N78:Q78"/>
    <mergeCell ref="N79:Q79"/>
    <mergeCell ref="N80:Q80"/>
    <mergeCell ref="N81:Q81"/>
    <mergeCell ref="N82:Q82"/>
    <mergeCell ref="N71:Q71"/>
    <mergeCell ref="N72:Q72"/>
    <mergeCell ref="N73:Q73"/>
    <mergeCell ref="N74:Q74"/>
    <mergeCell ref="N75:Q75"/>
    <mergeCell ref="N76:Q76"/>
    <mergeCell ref="N65:Q65"/>
    <mergeCell ref="N66:Q66"/>
    <mergeCell ref="N67:Q67"/>
    <mergeCell ref="N68:Q68"/>
    <mergeCell ref="N69:Q69"/>
    <mergeCell ref="N70:Q70"/>
    <mergeCell ref="N59:Q59"/>
    <mergeCell ref="N60:Q60"/>
    <mergeCell ref="N61:Q61"/>
    <mergeCell ref="N62:Q62"/>
    <mergeCell ref="N63:Q63"/>
    <mergeCell ref="N64:Q64"/>
    <mergeCell ref="N53:Q53"/>
    <mergeCell ref="N54:Q54"/>
    <mergeCell ref="N55:Q55"/>
    <mergeCell ref="N56:Q56"/>
    <mergeCell ref="N57:Q57"/>
    <mergeCell ref="N58:Q58"/>
    <mergeCell ref="N47:Q47"/>
    <mergeCell ref="N48:Q48"/>
    <mergeCell ref="N49:Q49"/>
    <mergeCell ref="N50:Q50"/>
    <mergeCell ref="N51:Q51"/>
    <mergeCell ref="N52:Q52"/>
    <mergeCell ref="N41:Q41"/>
    <mergeCell ref="N42:Q42"/>
    <mergeCell ref="N43:Q43"/>
    <mergeCell ref="N44:Q44"/>
    <mergeCell ref="N45:Q45"/>
    <mergeCell ref="N46:Q46"/>
    <mergeCell ref="N35:Q35"/>
    <mergeCell ref="N36:Q36"/>
    <mergeCell ref="N37:Q37"/>
    <mergeCell ref="N38:Q38"/>
    <mergeCell ref="N39:Q39"/>
    <mergeCell ref="N40:Q40"/>
    <mergeCell ref="N29:Q29"/>
    <mergeCell ref="N30:Q30"/>
    <mergeCell ref="N31:Q31"/>
    <mergeCell ref="N32:Q32"/>
    <mergeCell ref="N33:Q33"/>
    <mergeCell ref="N34:Q34"/>
    <mergeCell ref="N22:Q22"/>
    <mergeCell ref="N23:Q23"/>
    <mergeCell ref="N24:Q24"/>
    <mergeCell ref="N25:Q25"/>
    <mergeCell ref="N26:Q26"/>
    <mergeCell ref="N27:Q27"/>
    <mergeCell ref="N16:Q16"/>
    <mergeCell ref="N17:Q17"/>
    <mergeCell ref="N18:Q18"/>
    <mergeCell ref="N19:Q19"/>
    <mergeCell ref="N20:Q20"/>
    <mergeCell ref="N21:Q21"/>
    <mergeCell ref="N10:Q10"/>
    <mergeCell ref="N11:Q11"/>
    <mergeCell ref="N12:Q12"/>
    <mergeCell ref="N13:Q13"/>
    <mergeCell ref="N14:Q14"/>
    <mergeCell ref="N15:Q15"/>
    <mergeCell ref="N3:Q4"/>
    <mergeCell ref="N5:Q5"/>
    <mergeCell ref="N6:Q6"/>
    <mergeCell ref="N7:Q7"/>
    <mergeCell ref="N8:Q8"/>
    <mergeCell ref="N9:Q9"/>
    <mergeCell ref="M3:M4"/>
    <mergeCell ref="B3:B4"/>
    <mergeCell ref="C3:C4"/>
    <mergeCell ref="D3:D4"/>
    <mergeCell ref="E3:E4"/>
    <mergeCell ref="F3:F4"/>
    <mergeCell ref="G3:G4"/>
    <mergeCell ref="A59:A63"/>
    <mergeCell ref="H3:H4"/>
    <mergeCell ref="I3:I4"/>
    <mergeCell ref="J3:J4"/>
    <mergeCell ref="K3:K4"/>
    <mergeCell ref="L3:L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4"/>
  <sheetViews>
    <sheetView zoomScalePageLayoutView="0" workbookViewId="0" topLeftCell="A13">
      <selection activeCell="E26" sqref="E26"/>
    </sheetView>
  </sheetViews>
  <sheetFormatPr defaultColWidth="9.140625" defaultRowHeight="12.75"/>
  <cols>
    <col min="1" max="1" width="5.28125" style="9" customWidth="1"/>
    <col min="2" max="2" width="28.7109375" style="9" customWidth="1"/>
    <col min="3" max="3" width="9.00390625" style="9" hidden="1" customWidth="1"/>
    <col min="4" max="4" width="8.28125" style="9" hidden="1" customWidth="1"/>
    <col min="5" max="5" width="7.57421875" style="9" customWidth="1"/>
    <col min="6" max="6" width="10.421875" style="9" hidden="1" customWidth="1"/>
    <col min="7" max="7" width="8.8515625" style="9" hidden="1" customWidth="1"/>
    <col min="8" max="8" width="9.57421875" style="9" hidden="1" customWidth="1"/>
    <col min="9" max="9" width="9.00390625" style="9" hidden="1" customWidth="1"/>
    <col min="10" max="10" width="8.28125" style="9" hidden="1" customWidth="1"/>
    <col min="11" max="11" width="9.57421875" style="9" hidden="1" customWidth="1"/>
    <col min="12" max="12" width="8.421875" style="79" customWidth="1"/>
    <col min="13" max="13" width="8.8515625" style="79" customWidth="1"/>
    <col min="14" max="14" width="9.140625" style="19" customWidth="1"/>
    <col min="15" max="15" width="27.57421875" style="19" customWidth="1"/>
    <col min="16" max="16" width="0.13671875" style="0" customWidth="1"/>
  </cols>
  <sheetData>
    <row r="1" spans="1:17" ht="12.75" customHeight="1">
      <c r="A1" s="123" t="s">
        <v>241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3"/>
      <c r="Q1" s="13"/>
    </row>
    <row r="2" spans="1:17" ht="17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38"/>
      <c r="Q2" s="38"/>
    </row>
    <row r="3" spans="1:16" ht="12.75" customHeight="1">
      <c r="A3" s="18" t="s">
        <v>0</v>
      </c>
      <c r="B3" s="112" t="s">
        <v>1</v>
      </c>
      <c r="C3" s="112" t="s">
        <v>132</v>
      </c>
      <c r="D3" s="112" t="s">
        <v>2</v>
      </c>
      <c r="E3" s="114" t="s">
        <v>173</v>
      </c>
      <c r="F3" s="112" t="s">
        <v>155</v>
      </c>
      <c r="G3" s="114" t="s">
        <v>146</v>
      </c>
      <c r="H3" s="112" t="s">
        <v>147</v>
      </c>
      <c r="I3" s="112" t="s">
        <v>133</v>
      </c>
      <c r="J3" s="112" t="s">
        <v>134</v>
      </c>
      <c r="K3" s="112" t="s">
        <v>135</v>
      </c>
      <c r="L3" s="114" t="s">
        <v>174</v>
      </c>
      <c r="M3" s="112" t="s">
        <v>157</v>
      </c>
      <c r="N3" s="114" t="s">
        <v>213</v>
      </c>
      <c r="O3" s="128"/>
      <c r="P3" s="129"/>
    </row>
    <row r="4" spans="1:16" ht="12.75">
      <c r="A4" s="14" t="s">
        <v>3</v>
      </c>
      <c r="B4" s="113"/>
      <c r="C4" s="113"/>
      <c r="D4" s="113"/>
      <c r="E4" s="127"/>
      <c r="F4" s="113"/>
      <c r="G4" s="127"/>
      <c r="H4" s="113"/>
      <c r="I4" s="113"/>
      <c r="J4" s="113"/>
      <c r="K4" s="113"/>
      <c r="L4" s="115"/>
      <c r="M4" s="116"/>
      <c r="N4" s="130"/>
      <c r="O4" s="131"/>
      <c r="P4" s="132"/>
    </row>
    <row r="5" spans="1:16" ht="24.75" customHeight="1">
      <c r="A5" s="20">
        <v>1</v>
      </c>
      <c r="B5" s="21" t="s">
        <v>4</v>
      </c>
      <c r="C5" s="4">
        <f aca="true" t="shared" si="0" ref="C5:K5">SUM(C6,C13,C17,C18,C19,C20)</f>
        <v>73400.2</v>
      </c>
      <c r="D5" s="3">
        <f t="shared" si="0"/>
        <v>75033.00000000001</v>
      </c>
      <c r="E5" s="4">
        <f>SUM(E6,E13,E17,E18,E19,E20)</f>
        <v>754709.7000000002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17">
        <f>SUM(L6,L13,L17,L18,L19,L20)</f>
        <v>769263.6000000001</v>
      </c>
      <c r="M5" s="17">
        <f>L5-E5</f>
        <v>14553.899999999907</v>
      </c>
      <c r="N5" s="133"/>
      <c r="O5" s="134"/>
      <c r="P5" s="135"/>
    </row>
    <row r="6" spans="1:16" ht="18.75" customHeight="1">
      <c r="A6" s="12">
        <v>1</v>
      </c>
      <c r="B6" s="4" t="s">
        <v>5</v>
      </c>
      <c r="C6" s="4">
        <f>SUM(C7:C12)</f>
        <v>33014.899999999994</v>
      </c>
      <c r="D6" s="4">
        <f>SUM(D7:D12)</f>
        <v>31910.6</v>
      </c>
      <c r="E6" s="4">
        <f>SUM(E7:E12)</f>
        <v>274428.9</v>
      </c>
      <c r="F6" s="4"/>
      <c r="G6" s="4"/>
      <c r="H6" s="4"/>
      <c r="I6" s="4"/>
      <c r="J6" s="4"/>
      <c r="K6" s="4"/>
      <c r="L6" s="4">
        <f>SUM(L7:L12)</f>
        <v>198523.30000000005</v>
      </c>
      <c r="M6" s="72">
        <f aca="true" t="shared" si="1" ref="M6:M12">SUM(L6-E6)</f>
        <v>-75905.59999999998</v>
      </c>
      <c r="N6" s="133"/>
      <c r="O6" s="134"/>
      <c r="P6" s="135"/>
    </row>
    <row r="7" spans="1:16" ht="15" customHeight="1">
      <c r="A7" s="23" t="s">
        <v>6</v>
      </c>
      <c r="B7" s="4" t="s">
        <v>7</v>
      </c>
      <c r="C7" s="48">
        <v>197.4</v>
      </c>
      <c r="D7" s="49">
        <v>197.5</v>
      </c>
      <c r="E7" s="50">
        <v>11291</v>
      </c>
      <c r="F7" s="2"/>
      <c r="G7" s="49"/>
      <c r="H7" s="5"/>
      <c r="I7" s="2"/>
      <c r="J7" s="2"/>
      <c r="K7" s="2"/>
      <c r="L7" s="99">
        <v>6321.3</v>
      </c>
      <c r="M7" s="107">
        <f t="shared" si="1"/>
        <v>-4969.7</v>
      </c>
      <c r="N7" s="133" t="s">
        <v>190</v>
      </c>
      <c r="O7" s="134"/>
      <c r="P7" s="135"/>
    </row>
    <row r="8" spans="1:16" ht="39" customHeight="1">
      <c r="A8" s="22" t="s">
        <v>8</v>
      </c>
      <c r="B8" s="7" t="s">
        <v>9</v>
      </c>
      <c r="C8" s="51">
        <v>1144</v>
      </c>
      <c r="D8" s="52">
        <v>4575.4</v>
      </c>
      <c r="E8" s="50">
        <v>74562.8</v>
      </c>
      <c r="F8" s="2"/>
      <c r="G8" s="49"/>
      <c r="H8" s="2"/>
      <c r="I8" s="2"/>
      <c r="J8" s="2"/>
      <c r="K8" s="2"/>
      <c r="L8" s="4">
        <v>55737.9</v>
      </c>
      <c r="M8" s="34">
        <f t="shared" si="1"/>
        <v>-18824.9</v>
      </c>
      <c r="N8" s="133" t="s">
        <v>214</v>
      </c>
      <c r="O8" s="134"/>
      <c r="P8" s="135"/>
    </row>
    <row r="9" spans="1:16" ht="13.5" customHeight="1">
      <c r="A9" s="22" t="s">
        <v>10</v>
      </c>
      <c r="B9" s="4" t="s">
        <v>11</v>
      </c>
      <c r="C9" s="54">
        <v>4256</v>
      </c>
      <c r="D9" s="49">
        <v>4344</v>
      </c>
      <c r="E9" s="50">
        <v>38087</v>
      </c>
      <c r="F9" s="4"/>
      <c r="G9" s="49"/>
      <c r="H9" s="5"/>
      <c r="I9" s="4"/>
      <c r="J9" s="4"/>
      <c r="K9" s="4"/>
      <c r="L9" s="3">
        <v>23313</v>
      </c>
      <c r="M9" s="73">
        <f t="shared" si="1"/>
        <v>-14774</v>
      </c>
      <c r="N9" s="133" t="s">
        <v>191</v>
      </c>
      <c r="O9" s="134"/>
      <c r="P9" s="135"/>
    </row>
    <row r="10" spans="1:16" ht="27" customHeight="1">
      <c r="A10" s="23" t="s">
        <v>12</v>
      </c>
      <c r="B10" s="4" t="s">
        <v>43</v>
      </c>
      <c r="C10" s="54">
        <v>529.2</v>
      </c>
      <c r="D10" s="49"/>
      <c r="E10" s="50">
        <v>1916.9</v>
      </c>
      <c r="F10" s="4"/>
      <c r="G10" s="49"/>
      <c r="H10" s="5"/>
      <c r="I10" s="4"/>
      <c r="J10" s="4"/>
      <c r="K10" s="4"/>
      <c r="L10" s="4">
        <v>1498.8</v>
      </c>
      <c r="M10" s="72">
        <f t="shared" si="1"/>
        <v>-418.10000000000014</v>
      </c>
      <c r="N10" s="133"/>
      <c r="O10" s="134"/>
      <c r="P10" s="135"/>
    </row>
    <row r="11" spans="1:16" ht="25.5" customHeight="1">
      <c r="A11" s="22" t="s">
        <v>13</v>
      </c>
      <c r="B11" s="7" t="s">
        <v>14</v>
      </c>
      <c r="C11" s="51">
        <v>24961.3</v>
      </c>
      <c r="D11" s="52">
        <v>20385.7</v>
      </c>
      <c r="E11" s="50">
        <v>125985</v>
      </c>
      <c r="F11" s="4"/>
      <c r="G11" s="49"/>
      <c r="H11" s="8"/>
      <c r="I11" s="4"/>
      <c r="J11" s="4"/>
      <c r="K11" s="4"/>
      <c r="L11" s="4">
        <v>88677.1</v>
      </c>
      <c r="M11" s="72">
        <f t="shared" si="1"/>
        <v>-37307.899999999994</v>
      </c>
      <c r="N11" s="133" t="s">
        <v>215</v>
      </c>
      <c r="O11" s="134"/>
      <c r="P11" s="135"/>
    </row>
    <row r="12" spans="1:16" ht="18" customHeight="1">
      <c r="A12" s="22" t="s">
        <v>15</v>
      </c>
      <c r="B12" s="4" t="s">
        <v>16</v>
      </c>
      <c r="C12" s="54">
        <v>1927</v>
      </c>
      <c r="D12" s="49">
        <v>2408</v>
      </c>
      <c r="E12" s="50">
        <v>22586.2</v>
      </c>
      <c r="F12" s="4"/>
      <c r="G12" s="49"/>
      <c r="H12" s="4"/>
      <c r="I12" s="4"/>
      <c r="J12" s="4"/>
      <c r="K12" s="4"/>
      <c r="L12" s="4">
        <v>22975.2</v>
      </c>
      <c r="M12" s="72">
        <f t="shared" si="1"/>
        <v>389</v>
      </c>
      <c r="N12" s="133" t="s">
        <v>216</v>
      </c>
      <c r="O12" s="134"/>
      <c r="P12" s="135"/>
    </row>
    <row r="13" spans="1:16" ht="16.5" customHeight="1">
      <c r="A13" s="23">
        <v>2</v>
      </c>
      <c r="B13" s="7" t="s">
        <v>17</v>
      </c>
      <c r="C13" s="6">
        <f aca="true" t="shared" si="2" ref="C13:I13">SUM(C14:C15)</f>
        <v>28888</v>
      </c>
      <c r="D13" s="4">
        <f t="shared" si="2"/>
        <v>33702.5</v>
      </c>
      <c r="E13" s="12">
        <f>SUM(E14,E15,E16)</f>
        <v>292149.4</v>
      </c>
      <c r="F13" s="4">
        <f>SUM(F14:F15)</f>
        <v>0</v>
      </c>
      <c r="G13" s="4">
        <f t="shared" si="2"/>
        <v>0</v>
      </c>
      <c r="H13" s="4">
        <f>SUM(H14:H15)</f>
        <v>0</v>
      </c>
      <c r="I13" s="4">
        <f t="shared" si="2"/>
        <v>0</v>
      </c>
      <c r="J13" s="4">
        <f>SUM(J14:J15)</f>
        <v>0</v>
      </c>
      <c r="K13" s="4">
        <f>SUM(K14:K15)</f>
        <v>0</v>
      </c>
      <c r="L13" s="69">
        <f>SUM(L14,L15,L16)</f>
        <v>328180.39999999997</v>
      </c>
      <c r="M13" s="4">
        <f>SUM(M14,M15,M16)</f>
        <v>36030.99999999996</v>
      </c>
      <c r="N13" s="133"/>
      <c r="O13" s="134"/>
      <c r="P13" s="135"/>
    </row>
    <row r="14" spans="1:16" ht="53.25" customHeight="1">
      <c r="A14" s="22" t="s">
        <v>18</v>
      </c>
      <c r="B14" s="4" t="s">
        <v>19</v>
      </c>
      <c r="C14" s="3">
        <v>25858</v>
      </c>
      <c r="D14" s="4">
        <v>30167.1</v>
      </c>
      <c r="E14" s="50">
        <v>263972.9</v>
      </c>
      <c r="F14" s="4"/>
      <c r="G14" s="49"/>
      <c r="H14" s="5"/>
      <c r="I14" s="4"/>
      <c r="J14" s="4"/>
      <c r="K14" s="4"/>
      <c r="L14" s="4">
        <v>295610.8</v>
      </c>
      <c r="M14" s="73">
        <f aca="true" t="shared" si="3" ref="M14:M29">SUM(L14-E14)</f>
        <v>31637.899999999965</v>
      </c>
      <c r="N14" s="133" t="s">
        <v>217</v>
      </c>
      <c r="O14" s="134"/>
      <c r="P14" s="135"/>
    </row>
    <row r="15" spans="1:16" ht="25.5">
      <c r="A15" s="22" t="s">
        <v>20</v>
      </c>
      <c r="B15" s="4" t="s">
        <v>136</v>
      </c>
      <c r="C15" s="12">
        <v>3030</v>
      </c>
      <c r="D15" s="4">
        <v>3535.4</v>
      </c>
      <c r="E15" s="50">
        <v>26117.5</v>
      </c>
      <c r="F15" s="4"/>
      <c r="G15" s="49"/>
      <c r="H15" s="5"/>
      <c r="I15" s="4"/>
      <c r="J15" s="4"/>
      <c r="K15" s="4"/>
      <c r="L15" s="60">
        <v>31042</v>
      </c>
      <c r="M15" s="72">
        <f t="shared" si="3"/>
        <v>4924.5</v>
      </c>
      <c r="N15" s="133" t="s">
        <v>195</v>
      </c>
      <c r="O15" s="134"/>
      <c r="P15" s="135"/>
    </row>
    <row r="16" spans="1:16" ht="12.75">
      <c r="A16" s="22" t="s">
        <v>149</v>
      </c>
      <c r="B16" s="4" t="s">
        <v>170</v>
      </c>
      <c r="C16" s="3"/>
      <c r="D16" s="4"/>
      <c r="E16" s="50">
        <v>2059</v>
      </c>
      <c r="F16" s="1"/>
      <c r="G16" s="49"/>
      <c r="H16" s="5"/>
      <c r="I16" s="1"/>
      <c r="J16" s="1"/>
      <c r="K16" s="1"/>
      <c r="L16" s="17">
        <v>1527.6</v>
      </c>
      <c r="M16" s="72">
        <f t="shared" si="3"/>
        <v>-531.4000000000001</v>
      </c>
      <c r="N16" s="133"/>
      <c r="O16" s="134"/>
      <c r="P16" s="135"/>
    </row>
    <row r="17" spans="1:16" ht="12.75">
      <c r="A17" s="22">
        <v>3</v>
      </c>
      <c r="B17" s="4" t="s">
        <v>21</v>
      </c>
      <c r="C17" s="3">
        <v>77.5</v>
      </c>
      <c r="D17" s="4"/>
      <c r="E17" s="50">
        <v>164.3</v>
      </c>
      <c r="F17" s="1"/>
      <c r="G17" s="49"/>
      <c r="H17" s="5"/>
      <c r="I17" s="1"/>
      <c r="J17" s="1"/>
      <c r="K17" s="1"/>
      <c r="L17" s="80">
        <v>141.9</v>
      </c>
      <c r="M17" s="73">
        <f t="shared" si="3"/>
        <v>-22.400000000000006</v>
      </c>
      <c r="N17" s="133"/>
      <c r="O17" s="134"/>
      <c r="P17" s="135"/>
    </row>
    <row r="18" spans="1:16" ht="22.5" customHeight="1">
      <c r="A18" s="23">
        <v>4</v>
      </c>
      <c r="B18" s="7" t="s">
        <v>22</v>
      </c>
      <c r="C18" s="6">
        <v>6685</v>
      </c>
      <c r="D18" s="7">
        <v>4685.1</v>
      </c>
      <c r="E18" s="50">
        <v>81493</v>
      </c>
      <c r="F18" s="4"/>
      <c r="G18" s="49"/>
      <c r="H18" s="8"/>
      <c r="I18" s="4"/>
      <c r="J18" s="4"/>
      <c r="K18" s="4"/>
      <c r="L18" s="52">
        <v>164350.2</v>
      </c>
      <c r="M18" s="72">
        <f t="shared" si="3"/>
        <v>82857.20000000001</v>
      </c>
      <c r="N18" s="133" t="s">
        <v>218</v>
      </c>
      <c r="O18" s="134"/>
      <c r="P18" s="135"/>
    </row>
    <row r="19" spans="1:16" ht="27.75" customHeight="1">
      <c r="A19" s="22">
        <v>5</v>
      </c>
      <c r="B19" s="4" t="s">
        <v>245</v>
      </c>
      <c r="C19" s="3">
        <v>4590</v>
      </c>
      <c r="D19" s="4">
        <v>4590</v>
      </c>
      <c r="E19" s="50">
        <v>96709.3</v>
      </c>
      <c r="F19" s="2"/>
      <c r="G19" s="49"/>
      <c r="H19" s="5"/>
      <c r="I19" s="2"/>
      <c r="J19" s="2"/>
      <c r="K19" s="2"/>
      <c r="L19" s="80">
        <v>69914.9</v>
      </c>
      <c r="M19" s="72">
        <f t="shared" si="3"/>
        <v>-26794.40000000001</v>
      </c>
      <c r="N19" s="133" t="s">
        <v>219</v>
      </c>
      <c r="O19" s="134"/>
      <c r="P19" s="135"/>
    </row>
    <row r="20" spans="1:16" ht="25.5">
      <c r="A20" s="22">
        <v>6</v>
      </c>
      <c r="B20" s="4" t="s">
        <v>23</v>
      </c>
      <c r="C20" s="4">
        <f aca="true" t="shared" si="4" ref="C20:K20">SUM(C21:C29)</f>
        <v>144.8</v>
      </c>
      <c r="D20" s="3">
        <f t="shared" si="4"/>
        <v>144.8</v>
      </c>
      <c r="E20" s="4">
        <f>SUM(E21:E29)</f>
        <v>9764.800000000001</v>
      </c>
      <c r="F20" s="5">
        <f t="shared" si="4"/>
        <v>0</v>
      </c>
      <c r="G20" s="5">
        <f t="shared" si="4"/>
        <v>0</v>
      </c>
      <c r="H20" s="5">
        <f t="shared" si="4"/>
        <v>0</v>
      </c>
      <c r="I20" s="5">
        <f t="shared" si="4"/>
        <v>0</v>
      </c>
      <c r="J20" s="5">
        <f t="shared" si="4"/>
        <v>0</v>
      </c>
      <c r="K20" s="5">
        <f t="shared" si="4"/>
        <v>0</v>
      </c>
      <c r="L20" s="4">
        <f>SUM(L21:L29)</f>
        <v>8152.900000000001</v>
      </c>
      <c r="M20" s="72">
        <f t="shared" si="3"/>
        <v>-1611.9000000000005</v>
      </c>
      <c r="N20" s="133"/>
      <c r="O20" s="134"/>
      <c r="P20" s="135"/>
    </row>
    <row r="21" spans="1:16" ht="14.25" customHeight="1">
      <c r="A21" s="27" t="s">
        <v>24</v>
      </c>
      <c r="B21" s="4" t="s">
        <v>25</v>
      </c>
      <c r="C21" s="3">
        <v>32.2</v>
      </c>
      <c r="D21" s="4">
        <v>32.3</v>
      </c>
      <c r="E21" s="50">
        <v>225.9</v>
      </c>
      <c r="F21" s="4"/>
      <c r="G21" s="49"/>
      <c r="H21" s="5"/>
      <c r="I21" s="4"/>
      <c r="J21" s="4"/>
      <c r="K21" s="4"/>
      <c r="L21" s="80">
        <v>116.8</v>
      </c>
      <c r="M21" s="72">
        <f t="shared" si="3"/>
        <v>-109.10000000000001</v>
      </c>
      <c r="N21" s="133" t="s">
        <v>220</v>
      </c>
      <c r="O21" s="134"/>
      <c r="P21" s="135"/>
    </row>
    <row r="22" spans="1:16" ht="21.75" customHeight="1">
      <c r="A22" s="27" t="s">
        <v>26</v>
      </c>
      <c r="B22" s="4" t="s">
        <v>27</v>
      </c>
      <c r="C22" s="3">
        <v>57.5</v>
      </c>
      <c r="D22" s="4">
        <v>57.5</v>
      </c>
      <c r="E22" s="50">
        <v>446.1</v>
      </c>
      <c r="F22" s="4"/>
      <c r="G22" s="49"/>
      <c r="H22" s="5"/>
      <c r="I22" s="4"/>
      <c r="J22" s="4"/>
      <c r="K22" s="4"/>
      <c r="L22" s="80">
        <v>13.8</v>
      </c>
      <c r="M22" s="73">
        <f t="shared" si="3"/>
        <v>-432.3</v>
      </c>
      <c r="N22" s="133" t="s">
        <v>221</v>
      </c>
      <c r="O22" s="134"/>
      <c r="P22" s="135"/>
    </row>
    <row r="23" spans="1:16" ht="12.75">
      <c r="A23" s="23" t="s">
        <v>28</v>
      </c>
      <c r="B23" s="2" t="s">
        <v>31</v>
      </c>
      <c r="C23" s="16">
        <v>1.3</v>
      </c>
      <c r="D23" s="2">
        <v>1.2</v>
      </c>
      <c r="E23" s="50">
        <v>35</v>
      </c>
      <c r="F23" s="2"/>
      <c r="G23" s="49"/>
      <c r="H23" s="11"/>
      <c r="I23" s="2"/>
      <c r="J23" s="2"/>
      <c r="K23" s="2"/>
      <c r="L23" s="81">
        <v>28.1</v>
      </c>
      <c r="M23" s="72">
        <f t="shared" si="3"/>
        <v>-6.899999999999999</v>
      </c>
      <c r="N23" s="133"/>
      <c r="O23" s="134"/>
      <c r="P23" s="135"/>
    </row>
    <row r="24" spans="1:16" ht="15.75" customHeight="1">
      <c r="A24" s="22" t="s">
        <v>30</v>
      </c>
      <c r="B24" s="7" t="s">
        <v>237</v>
      </c>
      <c r="C24" s="6">
        <v>1.2</v>
      </c>
      <c r="D24" s="7">
        <v>1.3</v>
      </c>
      <c r="E24" s="50">
        <v>261.2</v>
      </c>
      <c r="F24" s="4"/>
      <c r="G24" s="49"/>
      <c r="H24" s="8"/>
      <c r="I24" s="4"/>
      <c r="J24" s="4"/>
      <c r="K24" s="4"/>
      <c r="L24" s="80">
        <v>373.3</v>
      </c>
      <c r="M24" s="72">
        <f t="shared" si="3"/>
        <v>112.10000000000002</v>
      </c>
      <c r="N24" s="133" t="s">
        <v>216</v>
      </c>
      <c r="O24" s="134"/>
      <c r="P24" s="135"/>
    </row>
    <row r="25" spans="1:16" ht="12.75">
      <c r="A25" s="22" t="s">
        <v>32</v>
      </c>
      <c r="B25" s="4" t="s">
        <v>137</v>
      </c>
      <c r="C25" s="12">
        <v>11.3</v>
      </c>
      <c r="D25" s="4">
        <v>11.2</v>
      </c>
      <c r="E25" s="50">
        <v>26.5</v>
      </c>
      <c r="F25" s="2"/>
      <c r="G25" s="49"/>
      <c r="H25" s="5"/>
      <c r="I25" s="2"/>
      <c r="J25" s="2"/>
      <c r="K25" s="2"/>
      <c r="L25" s="80">
        <v>260</v>
      </c>
      <c r="M25" s="73">
        <f t="shared" si="3"/>
        <v>233.5</v>
      </c>
      <c r="N25" s="133"/>
      <c r="O25" s="134"/>
      <c r="P25" s="135"/>
    </row>
    <row r="26" spans="1:16" ht="12.75">
      <c r="A26" s="22" t="s">
        <v>34</v>
      </c>
      <c r="B26" s="4" t="s">
        <v>186</v>
      </c>
      <c r="C26" s="6"/>
      <c r="D26" s="7"/>
      <c r="E26" s="50"/>
      <c r="F26" s="2"/>
      <c r="G26" s="49"/>
      <c r="H26" s="8"/>
      <c r="I26" s="2"/>
      <c r="J26" s="2"/>
      <c r="K26" s="2"/>
      <c r="L26" s="84">
        <v>825.2</v>
      </c>
      <c r="M26" s="72">
        <f t="shared" si="3"/>
        <v>825.2</v>
      </c>
      <c r="N26" s="133"/>
      <c r="O26" s="134"/>
      <c r="P26" s="135"/>
    </row>
    <row r="27" spans="1:16" ht="24" customHeight="1">
      <c r="A27" s="23" t="s">
        <v>107</v>
      </c>
      <c r="B27" s="4" t="s">
        <v>179</v>
      </c>
      <c r="C27" s="6"/>
      <c r="D27" s="7"/>
      <c r="E27" s="98"/>
      <c r="F27" s="2"/>
      <c r="G27" s="49"/>
      <c r="H27" s="8"/>
      <c r="I27" s="2"/>
      <c r="J27" s="2"/>
      <c r="K27" s="2"/>
      <c r="L27" s="72">
        <v>256.1</v>
      </c>
      <c r="M27" s="73">
        <f t="shared" si="3"/>
        <v>256.1</v>
      </c>
      <c r="N27" s="133" t="s">
        <v>222</v>
      </c>
      <c r="O27" s="134"/>
      <c r="P27" s="135"/>
    </row>
    <row r="28" spans="1:16" ht="15" customHeight="1">
      <c r="A28" s="27" t="s">
        <v>131</v>
      </c>
      <c r="B28" s="4" t="s">
        <v>238</v>
      </c>
      <c r="C28" s="6">
        <v>41.3</v>
      </c>
      <c r="D28" s="7">
        <v>41.3</v>
      </c>
      <c r="E28" s="50">
        <v>222.5</v>
      </c>
      <c r="F28" s="4"/>
      <c r="G28" s="49"/>
      <c r="H28" s="8"/>
      <c r="I28" s="4"/>
      <c r="J28" s="4"/>
      <c r="K28" s="4"/>
      <c r="L28" s="72">
        <v>368.8</v>
      </c>
      <c r="M28" s="72">
        <f t="shared" si="3"/>
        <v>146.3</v>
      </c>
      <c r="N28" s="133" t="s">
        <v>216</v>
      </c>
      <c r="O28" s="134"/>
      <c r="P28" s="135"/>
    </row>
    <row r="29" spans="1:16" ht="12" customHeight="1">
      <c r="A29" s="23" t="s">
        <v>171</v>
      </c>
      <c r="B29" s="7" t="s">
        <v>175</v>
      </c>
      <c r="C29" s="6"/>
      <c r="D29" s="7"/>
      <c r="E29" s="50">
        <v>8547.6</v>
      </c>
      <c r="F29" s="4"/>
      <c r="G29" s="49"/>
      <c r="H29" s="8"/>
      <c r="I29" s="4"/>
      <c r="J29" s="4"/>
      <c r="K29" s="4"/>
      <c r="L29" s="82">
        <v>5910.8</v>
      </c>
      <c r="M29" s="72">
        <f t="shared" si="3"/>
        <v>-2636.8</v>
      </c>
      <c r="N29" s="133" t="s">
        <v>223</v>
      </c>
      <c r="O29" s="134"/>
      <c r="P29" s="135"/>
    </row>
    <row r="30" spans="1:16" ht="12.75">
      <c r="A30" s="28">
        <v>2</v>
      </c>
      <c r="B30" s="21" t="s">
        <v>35</v>
      </c>
      <c r="C30" s="3">
        <f>SUM(C31+C70)</f>
        <v>11349.599999999999</v>
      </c>
      <c r="D30" s="4">
        <f>SUM(D31+D70)</f>
        <v>10977.6</v>
      </c>
      <c r="E30" s="3">
        <f>SUM(E31+E69)</f>
        <v>128608.76000000001</v>
      </c>
      <c r="F30" s="4">
        <f aca="true" t="shared" si="5" ref="F30:K30">SUM(F31+F70)</f>
        <v>0</v>
      </c>
      <c r="G30" s="4">
        <f t="shared" si="5"/>
        <v>0</v>
      </c>
      <c r="H30" s="5">
        <f t="shared" si="5"/>
        <v>0</v>
      </c>
      <c r="I30" s="4" t="e">
        <f t="shared" si="5"/>
        <v>#REF!</v>
      </c>
      <c r="J30" s="4" t="e">
        <f t="shared" si="5"/>
        <v>#REF!</v>
      </c>
      <c r="K30" s="4" t="e">
        <f t="shared" si="5"/>
        <v>#REF!</v>
      </c>
      <c r="L30" s="12">
        <f>SUM(L31+L69)</f>
        <v>122461.00000000001</v>
      </c>
      <c r="M30" s="72">
        <f>SUM(L30-E30)</f>
        <v>-6147.759999999995</v>
      </c>
      <c r="N30" s="133"/>
      <c r="O30" s="134"/>
      <c r="P30" s="135"/>
    </row>
    <row r="31" spans="1:16" ht="25.5">
      <c r="A31" s="29">
        <v>7</v>
      </c>
      <c r="B31" s="2" t="s">
        <v>36</v>
      </c>
      <c r="C31" s="4">
        <f aca="true" t="shared" si="6" ref="C31:K31">SUM(C33:C40)</f>
        <v>7186.4</v>
      </c>
      <c r="D31" s="16">
        <f t="shared" si="6"/>
        <v>6871.6</v>
      </c>
      <c r="E31" s="4">
        <f>SUM(E33:E40)</f>
        <v>83653.20000000001</v>
      </c>
      <c r="F31" s="2">
        <f t="shared" si="6"/>
        <v>0</v>
      </c>
      <c r="G31" s="2">
        <f t="shared" si="6"/>
        <v>0</v>
      </c>
      <c r="H31" s="11">
        <f t="shared" si="6"/>
        <v>0</v>
      </c>
      <c r="I31" s="2" t="e">
        <f t="shared" si="6"/>
        <v>#REF!</v>
      </c>
      <c r="J31" s="2" t="e">
        <f t="shared" si="6"/>
        <v>#REF!</v>
      </c>
      <c r="K31" s="2" t="e">
        <f t="shared" si="6"/>
        <v>#REF!</v>
      </c>
      <c r="L31" s="12">
        <f>SUM(L33:L40)</f>
        <v>76934.70000000001</v>
      </c>
      <c r="M31" s="72">
        <f>SUM(L31-E31)</f>
        <v>-6718.5</v>
      </c>
      <c r="N31" s="133"/>
      <c r="O31" s="134"/>
      <c r="P31" s="135"/>
    </row>
    <row r="32" spans="1:16" ht="12.75">
      <c r="A32" s="23"/>
      <c r="B32" s="7" t="s">
        <v>37</v>
      </c>
      <c r="C32" s="51"/>
      <c r="D32" s="52"/>
      <c r="E32" s="53"/>
      <c r="F32" s="4"/>
      <c r="G32" s="52"/>
      <c r="H32" s="53"/>
      <c r="I32" s="4"/>
      <c r="J32" s="4"/>
      <c r="K32" s="4"/>
      <c r="L32" s="83"/>
      <c r="M32" s="74"/>
      <c r="N32" s="133"/>
      <c r="O32" s="134"/>
      <c r="P32" s="135"/>
    </row>
    <row r="33" spans="1:16" ht="12.75">
      <c r="A33" s="22" t="s">
        <v>38</v>
      </c>
      <c r="B33" s="4" t="s">
        <v>39</v>
      </c>
      <c r="C33" s="48">
        <v>2888.4</v>
      </c>
      <c r="D33" s="49">
        <v>2888.5</v>
      </c>
      <c r="E33" s="50">
        <v>28721.5</v>
      </c>
      <c r="F33" s="4"/>
      <c r="G33" s="49"/>
      <c r="H33" s="50"/>
      <c r="I33" s="4"/>
      <c r="J33" s="4"/>
      <c r="K33" s="4"/>
      <c r="L33" s="84">
        <v>30338.1</v>
      </c>
      <c r="M33" s="73">
        <f>SUM(L33-E33)</f>
        <v>1616.5999999999985</v>
      </c>
      <c r="N33" s="136"/>
      <c r="O33" s="137"/>
      <c r="P33" s="138"/>
    </row>
    <row r="34" spans="1:16" ht="15.75" customHeight="1">
      <c r="A34" s="23" t="s">
        <v>40</v>
      </c>
      <c r="B34" s="4" t="s">
        <v>236</v>
      </c>
      <c r="C34" s="55">
        <v>321.2</v>
      </c>
      <c r="D34" s="56">
        <v>321.2</v>
      </c>
      <c r="E34" s="50">
        <v>2843.4</v>
      </c>
      <c r="F34" s="4"/>
      <c r="G34" s="49"/>
      <c r="H34" s="57"/>
      <c r="I34" s="4"/>
      <c r="J34" s="4"/>
      <c r="K34" s="4"/>
      <c r="L34" s="80">
        <v>3187.5</v>
      </c>
      <c r="M34" s="72">
        <f>SUM(L34-E34)</f>
        <v>344.0999999999999</v>
      </c>
      <c r="N34" s="133"/>
      <c r="O34" s="134"/>
      <c r="P34" s="135"/>
    </row>
    <row r="35" spans="1:16" ht="15" customHeight="1">
      <c r="A35" s="27" t="s">
        <v>41</v>
      </c>
      <c r="B35" s="4" t="s">
        <v>22</v>
      </c>
      <c r="C35" s="54">
        <v>98.1</v>
      </c>
      <c r="D35" s="49">
        <v>98.1</v>
      </c>
      <c r="E35" s="50">
        <v>693.3</v>
      </c>
      <c r="F35" s="1"/>
      <c r="G35" s="49"/>
      <c r="H35" s="50"/>
      <c r="I35" s="1"/>
      <c r="J35" s="1"/>
      <c r="K35" s="1"/>
      <c r="L35" s="52">
        <v>599.9</v>
      </c>
      <c r="M35" s="73">
        <f aca="true" t="shared" si="7" ref="M35:M40">SUM(L35-E35)</f>
        <v>-93.39999999999998</v>
      </c>
      <c r="N35" s="133" t="s">
        <v>203</v>
      </c>
      <c r="O35" s="134"/>
      <c r="P35" s="135"/>
    </row>
    <row r="36" spans="1:16" ht="12.75">
      <c r="A36" s="22" t="s">
        <v>42</v>
      </c>
      <c r="B36" s="4" t="s">
        <v>43</v>
      </c>
      <c r="C36" s="48">
        <v>336.4</v>
      </c>
      <c r="D36" s="49"/>
      <c r="E36" s="50">
        <v>1446</v>
      </c>
      <c r="F36" s="4"/>
      <c r="G36" s="49"/>
      <c r="H36" s="50"/>
      <c r="I36" s="4"/>
      <c r="J36" s="4"/>
      <c r="K36" s="4"/>
      <c r="L36" s="80">
        <v>726.6</v>
      </c>
      <c r="M36" s="72">
        <f t="shared" si="7"/>
        <v>-719.4</v>
      </c>
      <c r="N36" s="133"/>
      <c r="O36" s="134"/>
      <c r="P36" s="135"/>
    </row>
    <row r="37" spans="1:16" ht="12.75">
      <c r="A37" s="29" t="s">
        <v>44</v>
      </c>
      <c r="B37" s="2" t="s">
        <v>7</v>
      </c>
      <c r="C37" s="58">
        <v>34</v>
      </c>
      <c r="D37" s="56">
        <v>34</v>
      </c>
      <c r="E37" s="50">
        <v>1607</v>
      </c>
      <c r="F37" s="4"/>
      <c r="G37" s="49"/>
      <c r="H37" s="57"/>
      <c r="I37" s="4"/>
      <c r="J37" s="4"/>
      <c r="K37" s="4"/>
      <c r="L37" s="85">
        <v>1259.6</v>
      </c>
      <c r="M37" s="73">
        <f t="shared" si="7"/>
        <v>-347.4000000000001</v>
      </c>
      <c r="N37" s="133" t="s">
        <v>190</v>
      </c>
      <c r="O37" s="134"/>
      <c r="P37" s="135"/>
    </row>
    <row r="38" spans="1:16" ht="12.75">
      <c r="A38" s="29" t="s">
        <v>46</v>
      </c>
      <c r="B38" s="7" t="s">
        <v>11</v>
      </c>
      <c r="C38" s="51">
        <v>185.7</v>
      </c>
      <c r="D38" s="52">
        <v>185.8</v>
      </c>
      <c r="E38" s="50">
        <v>1712.1</v>
      </c>
      <c r="F38" s="2"/>
      <c r="G38" s="49"/>
      <c r="H38" s="53"/>
      <c r="I38" s="2"/>
      <c r="J38" s="2"/>
      <c r="K38" s="2"/>
      <c r="L38" s="80">
        <v>1061.4</v>
      </c>
      <c r="M38" s="72">
        <f t="shared" si="7"/>
        <v>-650.6999999999998</v>
      </c>
      <c r="N38" s="133" t="s">
        <v>191</v>
      </c>
      <c r="O38" s="134"/>
      <c r="P38" s="135"/>
    </row>
    <row r="39" spans="1:16" ht="21.75" customHeight="1">
      <c r="A39" s="29" t="s">
        <v>47</v>
      </c>
      <c r="B39" s="4" t="s">
        <v>48</v>
      </c>
      <c r="C39" s="54">
        <v>236</v>
      </c>
      <c r="D39" s="49">
        <v>157.5</v>
      </c>
      <c r="E39" s="50">
        <v>1206.9</v>
      </c>
      <c r="F39" s="2"/>
      <c r="G39" s="49"/>
      <c r="H39" s="50"/>
      <c r="I39" s="2"/>
      <c r="J39" s="2"/>
      <c r="K39" s="2"/>
      <c r="L39" s="85">
        <v>455.4</v>
      </c>
      <c r="M39" s="72">
        <f t="shared" si="7"/>
        <v>-751.5000000000001</v>
      </c>
      <c r="N39" s="133" t="s">
        <v>224</v>
      </c>
      <c r="O39" s="134"/>
      <c r="P39" s="135"/>
    </row>
    <row r="40" spans="1:16" ht="15" customHeight="1">
      <c r="A40" s="29" t="s">
        <v>49</v>
      </c>
      <c r="B40" s="2" t="s">
        <v>23</v>
      </c>
      <c r="C40" s="4">
        <f aca="true" t="shared" si="8" ref="C40:I40">SUM(C41:C55)</f>
        <v>3086.6</v>
      </c>
      <c r="D40" s="16">
        <f t="shared" si="8"/>
        <v>3186.5</v>
      </c>
      <c r="E40" s="4">
        <f>SUM(E41:E58)</f>
        <v>45423.00000000001</v>
      </c>
      <c r="F40" s="4">
        <f>SUM(F41:F55)</f>
        <v>0</v>
      </c>
      <c r="G40" s="4">
        <f t="shared" si="8"/>
        <v>0</v>
      </c>
      <c r="H40" s="4">
        <f>SUM(H41:H55)</f>
        <v>0</v>
      </c>
      <c r="I40" s="4" t="e">
        <f t="shared" si="8"/>
        <v>#REF!</v>
      </c>
      <c r="J40" s="4" t="e">
        <f>SUM(J41:J55)</f>
        <v>#REF!</v>
      </c>
      <c r="K40" s="4" t="e">
        <f>SUM(K41:K55)</f>
        <v>#REF!</v>
      </c>
      <c r="L40" s="4">
        <f>SUM(L41:L58)</f>
        <v>39306.200000000004</v>
      </c>
      <c r="M40" s="72">
        <f t="shared" si="7"/>
        <v>-6116.800000000003</v>
      </c>
      <c r="N40" s="133"/>
      <c r="O40" s="134"/>
      <c r="P40" s="135"/>
    </row>
    <row r="41" spans="1:16" ht="14.25" customHeight="1">
      <c r="A41" s="22" t="s">
        <v>50</v>
      </c>
      <c r="B41" s="4" t="s">
        <v>51</v>
      </c>
      <c r="C41" s="3">
        <v>193</v>
      </c>
      <c r="D41" s="4">
        <v>193</v>
      </c>
      <c r="E41" s="50">
        <v>1233.3</v>
      </c>
      <c r="F41" s="4"/>
      <c r="G41" s="49"/>
      <c r="H41" s="5"/>
      <c r="I41" s="4"/>
      <c r="J41" s="4"/>
      <c r="K41" s="4"/>
      <c r="L41" s="84">
        <v>739.3</v>
      </c>
      <c r="M41" s="73">
        <f aca="true" t="shared" si="9" ref="M41:M55">SUM(L41-E41)</f>
        <v>-494</v>
      </c>
      <c r="N41" s="133" t="s">
        <v>220</v>
      </c>
      <c r="O41" s="134"/>
      <c r="P41" s="135"/>
    </row>
    <row r="42" spans="1:16" ht="13.5" customHeight="1">
      <c r="A42" s="27" t="s">
        <v>52</v>
      </c>
      <c r="B42" s="4" t="s">
        <v>53</v>
      </c>
      <c r="C42" s="4">
        <v>1.3</v>
      </c>
      <c r="D42" s="4">
        <v>1.4</v>
      </c>
      <c r="E42" s="50">
        <v>13.7</v>
      </c>
      <c r="F42" s="4"/>
      <c r="G42" s="49"/>
      <c r="H42" s="4"/>
      <c r="I42" s="4"/>
      <c r="J42" s="4"/>
      <c r="K42" s="4"/>
      <c r="L42" s="80">
        <v>2.2</v>
      </c>
      <c r="M42" s="75">
        <f t="shared" si="9"/>
        <v>-11.5</v>
      </c>
      <c r="N42" s="133" t="s">
        <v>220</v>
      </c>
      <c r="O42" s="134"/>
      <c r="P42" s="135"/>
    </row>
    <row r="43" spans="1:16" ht="24" customHeight="1">
      <c r="A43" s="22" t="s">
        <v>54</v>
      </c>
      <c r="B43" s="4" t="s">
        <v>55</v>
      </c>
      <c r="C43" s="3">
        <v>621</v>
      </c>
      <c r="D43" s="4">
        <v>621</v>
      </c>
      <c r="E43" s="50">
        <v>17922.5</v>
      </c>
      <c r="F43" s="4"/>
      <c r="G43" s="49"/>
      <c r="H43" s="4"/>
      <c r="I43" s="4"/>
      <c r="J43" s="4"/>
      <c r="K43" s="4"/>
      <c r="L43" s="52">
        <v>10002.6</v>
      </c>
      <c r="M43" s="72">
        <f t="shared" si="9"/>
        <v>-7919.9</v>
      </c>
      <c r="N43" s="133" t="s">
        <v>205</v>
      </c>
      <c r="O43" s="134"/>
      <c r="P43" s="135"/>
    </row>
    <row r="44" spans="1:16" ht="12" customHeight="1">
      <c r="A44" s="29" t="s">
        <v>56</v>
      </c>
      <c r="B44" s="2" t="s">
        <v>57</v>
      </c>
      <c r="C44" s="16">
        <v>17.5</v>
      </c>
      <c r="D44" s="2">
        <v>17.5</v>
      </c>
      <c r="E44" s="50">
        <v>1313.7</v>
      </c>
      <c r="F44" s="4"/>
      <c r="G44" s="49"/>
      <c r="H44" s="2"/>
      <c r="I44" s="4"/>
      <c r="J44" s="4"/>
      <c r="K44" s="4"/>
      <c r="L44" s="80">
        <v>447.6</v>
      </c>
      <c r="M44" s="73">
        <f t="shared" si="9"/>
        <v>-866.1</v>
      </c>
      <c r="N44" s="133" t="s">
        <v>190</v>
      </c>
      <c r="O44" s="134"/>
      <c r="P44" s="135"/>
    </row>
    <row r="45" spans="1:16" ht="27.75" customHeight="1">
      <c r="A45" s="22" t="s">
        <v>58</v>
      </c>
      <c r="B45" s="4" t="s">
        <v>178</v>
      </c>
      <c r="C45" s="4">
        <v>92.5</v>
      </c>
      <c r="D45" s="4">
        <v>92.5</v>
      </c>
      <c r="E45" s="50">
        <v>599</v>
      </c>
      <c r="F45" s="4"/>
      <c r="G45" s="49"/>
      <c r="H45" s="4"/>
      <c r="I45" s="4"/>
      <c r="J45" s="4"/>
      <c r="K45" s="4"/>
      <c r="L45" s="85">
        <v>686.4</v>
      </c>
      <c r="M45" s="72">
        <f t="shared" si="9"/>
        <v>87.39999999999998</v>
      </c>
      <c r="N45" s="133" t="s">
        <v>206</v>
      </c>
      <c r="O45" s="134"/>
      <c r="P45" s="135"/>
    </row>
    <row r="46" spans="1:16" ht="27" customHeight="1">
      <c r="A46" s="22" t="s">
        <v>59</v>
      </c>
      <c r="B46" s="4" t="s">
        <v>60</v>
      </c>
      <c r="C46" s="4">
        <v>222</v>
      </c>
      <c r="D46" s="4">
        <v>222.5</v>
      </c>
      <c r="E46" s="50">
        <v>3378.3</v>
      </c>
      <c r="F46" s="4"/>
      <c r="G46" s="49"/>
      <c r="H46" s="4"/>
      <c r="I46" s="4"/>
      <c r="J46" s="4"/>
      <c r="K46" s="4"/>
      <c r="L46" s="80">
        <v>3434</v>
      </c>
      <c r="M46" s="73">
        <f t="shared" si="9"/>
        <v>55.69999999999982</v>
      </c>
      <c r="N46" s="133" t="s">
        <v>225</v>
      </c>
      <c r="O46" s="134"/>
      <c r="P46" s="135"/>
    </row>
    <row r="47" spans="1:16" ht="12" customHeight="1">
      <c r="A47" s="29" t="s">
        <v>61</v>
      </c>
      <c r="B47" s="2" t="s">
        <v>31</v>
      </c>
      <c r="C47" s="2">
        <v>161</v>
      </c>
      <c r="D47" s="2">
        <v>161.5</v>
      </c>
      <c r="E47" s="50">
        <v>832.7</v>
      </c>
      <c r="F47" s="4"/>
      <c r="G47" s="49"/>
      <c r="H47" s="2"/>
      <c r="I47" s="4"/>
      <c r="J47" s="4"/>
      <c r="K47" s="4"/>
      <c r="L47" s="85">
        <v>1060.8</v>
      </c>
      <c r="M47" s="72">
        <f t="shared" si="9"/>
        <v>228.0999999999999</v>
      </c>
      <c r="N47" s="133" t="s">
        <v>198</v>
      </c>
      <c r="O47" s="134"/>
      <c r="P47" s="135"/>
    </row>
    <row r="48" spans="1:16" ht="25.5" hidden="1">
      <c r="A48" s="27" t="s">
        <v>62</v>
      </c>
      <c r="B48" s="4" t="s">
        <v>138</v>
      </c>
      <c r="C48" s="16"/>
      <c r="D48" s="2"/>
      <c r="E48" s="50"/>
      <c r="F48" s="4"/>
      <c r="G48" s="49"/>
      <c r="H48" s="11"/>
      <c r="I48" s="4"/>
      <c r="J48" s="4"/>
      <c r="K48" s="4"/>
      <c r="L48" s="81"/>
      <c r="M48" s="73">
        <f t="shared" si="9"/>
        <v>0</v>
      </c>
      <c r="N48" s="133"/>
      <c r="O48" s="134"/>
      <c r="P48" s="135"/>
    </row>
    <row r="49" spans="1:16" ht="12.75" customHeight="1">
      <c r="A49" s="27" t="s">
        <v>62</v>
      </c>
      <c r="B49" s="4" t="s">
        <v>139</v>
      </c>
      <c r="C49" s="16">
        <v>197.5</v>
      </c>
      <c r="D49" s="2">
        <v>197.5</v>
      </c>
      <c r="E49" s="50">
        <v>1667.9</v>
      </c>
      <c r="F49" s="4"/>
      <c r="G49" s="49"/>
      <c r="H49" s="11"/>
      <c r="I49" s="4"/>
      <c r="J49" s="4"/>
      <c r="K49" s="4"/>
      <c r="L49" s="80">
        <v>983.6</v>
      </c>
      <c r="M49" s="73">
        <f t="shared" si="9"/>
        <v>-684.3000000000001</v>
      </c>
      <c r="N49" s="133" t="s">
        <v>198</v>
      </c>
      <c r="O49" s="134"/>
      <c r="P49" s="135"/>
    </row>
    <row r="50" spans="1:16" ht="17.25" customHeight="1">
      <c r="A50" s="27" t="s">
        <v>63</v>
      </c>
      <c r="B50" s="4" t="s">
        <v>177</v>
      </c>
      <c r="C50" s="6"/>
      <c r="D50" s="2">
        <v>95</v>
      </c>
      <c r="E50" s="50">
        <v>1166.7</v>
      </c>
      <c r="F50" s="4"/>
      <c r="G50" s="49"/>
      <c r="H50" s="8"/>
      <c r="I50" s="4"/>
      <c r="J50" s="4"/>
      <c r="K50" s="4"/>
      <c r="L50" s="85"/>
      <c r="M50" s="72">
        <f t="shared" si="9"/>
        <v>-1166.7</v>
      </c>
      <c r="N50" s="133" t="s">
        <v>226</v>
      </c>
      <c r="O50" s="134"/>
      <c r="P50" s="135"/>
    </row>
    <row r="51" spans="1:16" ht="12" customHeight="1">
      <c r="A51" s="22" t="s">
        <v>64</v>
      </c>
      <c r="B51" s="4" t="s">
        <v>65</v>
      </c>
      <c r="C51" s="3">
        <v>24</v>
      </c>
      <c r="D51" s="4">
        <v>24</v>
      </c>
      <c r="E51" s="50">
        <v>514.7</v>
      </c>
      <c r="F51" s="4"/>
      <c r="G51" s="49"/>
      <c r="H51" s="5"/>
      <c r="I51" s="4"/>
      <c r="J51" s="4"/>
      <c r="K51" s="4"/>
      <c r="L51" s="80">
        <v>656.8</v>
      </c>
      <c r="M51" s="73">
        <f t="shared" si="9"/>
        <v>142.0999999999999</v>
      </c>
      <c r="N51" s="133" t="s">
        <v>198</v>
      </c>
      <c r="O51" s="134"/>
      <c r="P51" s="135"/>
    </row>
    <row r="52" spans="1:16" ht="17.25" customHeight="1">
      <c r="A52" s="27" t="s">
        <v>66</v>
      </c>
      <c r="B52" s="4" t="s">
        <v>67</v>
      </c>
      <c r="C52" s="4">
        <v>42</v>
      </c>
      <c r="D52" s="4">
        <v>43.6</v>
      </c>
      <c r="E52" s="50">
        <v>213.8</v>
      </c>
      <c r="F52" s="4"/>
      <c r="G52" s="49"/>
      <c r="H52" s="4"/>
      <c r="I52" s="4"/>
      <c r="J52" s="4"/>
      <c r="K52" s="4"/>
      <c r="L52" s="86">
        <v>174</v>
      </c>
      <c r="M52" s="72">
        <f>SUM(L52-E52)</f>
        <v>-39.80000000000001</v>
      </c>
      <c r="N52" s="133" t="s">
        <v>198</v>
      </c>
      <c r="O52" s="134"/>
      <c r="P52" s="135"/>
    </row>
    <row r="53" spans="1:16" ht="12.75" hidden="1">
      <c r="A53" s="22" t="s">
        <v>70</v>
      </c>
      <c r="B53" s="7" t="s">
        <v>29</v>
      </c>
      <c r="C53" s="6"/>
      <c r="D53" s="7"/>
      <c r="E53" s="50"/>
      <c r="F53" s="4"/>
      <c r="G53" s="49"/>
      <c r="H53" s="8"/>
      <c r="I53" s="4"/>
      <c r="J53" s="4"/>
      <c r="K53" s="4"/>
      <c r="M53" s="73">
        <f t="shared" si="9"/>
        <v>0</v>
      </c>
      <c r="N53" s="133"/>
      <c r="O53" s="134"/>
      <c r="P53" s="135"/>
    </row>
    <row r="54" spans="1:16" ht="20.25" customHeight="1">
      <c r="A54" s="27" t="s">
        <v>68</v>
      </c>
      <c r="B54" s="4" t="s">
        <v>72</v>
      </c>
      <c r="C54" s="3">
        <v>51.8</v>
      </c>
      <c r="D54" s="4">
        <v>51.9</v>
      </c>
      <c r="E54" s="50">
        <v>609.9</v>
      </c>
      <c r="F54" s="2"/>
      <c r="G54" s="49"/>
      <c r="H54" s="5"/>
      <c r="I54" s="2"/>
      <c r="J54" s="2"/>
      <c r="K54" s="2"/>
      <c r="L54" s="52">
        <v>716.5</v>
      </c>
      <c r="M54" s="76">
        <f t="shared" si="9"/>
        <v>106.60000000000002</v>
      </c>
      <c r="N54" s="133" t="s">
        <v>227</v>
      </c>
      <c r="O54" s="134"/>
      <c r="P54" s="135"/>
    </row>
    <row r="55" spans="1:16" ht="12.75" customHeight="1">
      <c r="A55" s="27" t="s">
        <v>69</v>
      </c>
      <c r="B55" s="4" t="s">
        <v>161</v>
      </c>
      <c r="C55" s="4">
        <f>SUM(C56:C69)</f>
        <v>1463</v>
      </c>
      <c r="D55" s="5">
        <f>SUM(D56:D69)</f>
        <v>1465.1</v>
      </c>
      <c r="E55" s="4">
        <v>80.2</v>
      </c>
      <c r="F55" s="5">
        <f>SUM(F59:F69)</f>
        <v>0</v>
      </c>
      <c r="G55" s="5">
        <f>SUM(G56:G69)</f>
        <v>0</v>
      </c>
      <c r="H55" s="5">
        <f>SUM(H56:H69)</f>
        <v>0</v>
      </c>
      <c r="I55" s="5" t="e">
        <f>SUM(I56:I69)</f>
        <v>#REF!</v>
      </c>
      <c r="J55" s="5" t="e">
        <f>SUM(J56:J69)</f>
        <v>#REF!</v>
      </c>
      <c r="K55" s="5" t="e">
        <f>SUM(K56:K69)</f>
        <v>#REF!</v>
      </c>
      <c r="L55" s="4"/>
      <c r="M55" s="72">
        <f t="shared" si="9"/>
        <v>-80.2</v>
      </c>
      <c r="N55" s="133" t="s">
        <v>208</v>
      </c>
      <c r="O55" s="134"/>
      <c r="P55" s="135"/>
    </row>
    <row r="56" spans="1:13" ht="58.5" customHeight="1" hidden="1">
      <c r="A56" s="100"/>
      <c r="B56" s="4" t="s">
        <v>74</v>
      </c>
      <c r="C56" s="3"/>
      <c r="D56" s="4"/>
      <c r="E56" s="4"/>
      <c r="F56" s="4" t="e">
        <f>SUM(#REF!)</f>
        <v>#REF!</v>
      </c>
      <c r="G56" s="5"/>
      <c r="H56" s="5"/>
      <c r="I56" s="4" t="e">
        <f>SUM(C56:G56)</f>
        <v>#REF!</v>
      </c>
      <c r="J56" s="4" t="e">
        <f>SUM(D56:H56)</f>
        <v>#REF!</v>
      </c>
      <c r="K56" s="4" t="e">
        <f>SUM(E56:I56)</f>
        <v>#REF!</v>
      </c>
      <c r="L56" s="81"/>
      <c r="M56" s="77"/>
    </row>
    <row r="57" spans="1:16" ht="12" customHeight="1">
      <c r="A57" s="101" t="s">
        <v>70</v>
      </c>
      <c r="B57" s="4" t="s">
        <v>187</v>
      </c>
      <c r="C57" s="3"/>
      <c r="D57" s="4"/>
      <c r="E57" s="5"/>
      <c r="F57" s="2"/>
      <c r="G57" s="5"/>
      <c r="H57" s="5"/>
      <c r="I57" s="2"/>
      <c r="J57" s="2"/>
      <c r="K57" s="2"/>
      <c r="L57" s="81">
        <v>128.9</v>
      </c>
      <c r="M57" s="73">
        <f>L57-E57</f>
        <v>128.9</v>
      </c>
      <c r="N57" s="133" t="s">
        <v>232</v>
      </c>
      <c r="O57" s="134"/>
      <c r="P57" s="135"/>
    </row>
    <row r="58" spans="1:16" ht="12.75" customHeight="1">
      <c r="A58" s="101"/>
      <c r="B58" s="4" t="s">
        <v>162</v>
      </c>
      <c r="C58" s="3"/>
      <c r="D58" s="4"/>
      <c r="E58" s="5">
        <f>SUM(E59:E68)</f>
        <v>15876.600000000002</v>
      </c>
      <c r="F58" s="2"/>
      <c r="G58" s="5"/>
      <c r="H58" s="5"/>
      <c r="I58" s="2"/>
      <c r="J58" s="2"/>
      <c r="K58" s="2"/>
      <c r="L58" s="4">
        <f>SUM(L59:L68)</f>
        <v>20273.500000000004</v>
      </c>
      <c r="M58" s="72">
        <f aca="true" t="shared" si="10" ref="M58:M66">SUM(L58-E58)</f>
        <v>4396.9000000000015</v>
      </c>
      <c r="N58" s="133"/>
      <c r="O58" s="134"/>
      <c r="P58" s="135"/>
    </row>
    <row r="59" spans="1:16" ht="25.5" customHeight="1">
      <c r="A59" s="101"/>
      <c r="B59" s="4" t="s">
        <v>163</v>
      </c>
      <c r="C59" s="3">
        <v>237.5</v>
      </c>
      <c r="D59" s="4">
        <v>237.5</v>
      </c>
      <c r="E59" s="50">
        <v>345.7</v>
      </c>
      <c r="F59" s="2"/>
      <c r="G59" s="49"/>
      <c r="H59" s="5"/>
      <c r="I59" s="2"/>
      <c r="J59" s="2"/>
      <c r="K59" s="2"/>
      <c r="L59" s="75">
        <v>638.6</v>
      </c>
      <c r="M59" s="75">
        <f t="shared" si="10"/>
        <v>292.90000000000003</v>
      </c>
      <c r="N59" s="133" t="s">
        <v>209</v>
      </c>
      <c r="O59" s="134"/>
      <c r="P59" s="135"/>
    </row>
    <row r="60" spans="1:16" ht="58.5" customHeight="1" hidden="1">
      <c r="A60" s="101"/>
      <c r="B60" s="4" t="s">
        <v>140</v>
      </c>
      <c r="C60" s="3"/>
      <c r="D60" s="4"/>
      <c r="E60" s="50"/>
      <c r="F60" s="2"/>
      <c r="G60" s="49"/>
      <c r="H60" s="5"/>
      <c r="I60" s="2"/>
      <c r="J60" s="2"/>
      <c r="K60" s="2"/>
      <c r="L60" s="81"/>
      <c r="M60" s="73">
        <f t="shared" si="10"/>
        <v>0</v>
      </c>
      <c r="N60" s="133"/>
      <c r="O60" s="134"/>
      <c r="P60" s="135"/>
    </row>
    <row r="61" spans="1:16" ht="21" customHeight="1">
      <c r="A61" s="101"/>
      <c r="B61" s="7" t="s">
        <v>160</v>
      </c>
      <c r="C61" s="6">
        <v>885</v>
      </c>
      <c r="D61" s="7">
        <v>885.6</v>
      </c>
      <c r="E61" s="50">
        <v>9122.6</v>
      </c>
      <c r="F61" s="2"/>
      <c r="G61" s="49"/>
      <c r="H61" s="8"/>
      <c r="I61" s="2"/>
      <c r="J61" s="2"/>
      <c r="K61" s="2"/>
      <c r="L61" s="80">
        <v>11125.9</v>
      </c>
      <c r="M61" s="72">
        <f t="shared" si="10"/>
        <v>2003.2999999999993</v>
      </c>
      <c r="N61" s="133" t="s">
        <v>228</v>
      </c>
      <c r="O61" s="134"/>
      <c r="P61" s="135"/>
    </row>
    <row r="62" spans="1:16" ht="20.25" customHeight="1">
      <c r="A62" s="101"/>
      <c r="B62" s="4" t="s">
        <v>75</v>
      </c>
      <c r="C62" s="3">
        <v>102.5</v>
      </c>
      <c r="D62" s="4">
        <v>102.5</v>
      </c>
      <c r="E62" s="50">
        <v>3295.7</v>
      </c>
      <c r="F62" s="4"/>
      <c r="G62" s="49"/>
      <c r="H62" s="5"/>
      <c r="I62" s="4"/>
      <c r="J62" s="4"/>
      <c r="K62" s="4"/>
      <c r="L62" s="81">
        <v>1512.5</v>
      </c>
      <c r="M62" s="73">
        <f t="shared" si="10"/>
        <v>-1783.1999999999998</v>
      </c>
      <c r="N62" s="133" t="s">
        <v>229</v>
      </c>
      <c r="O62" s="134"/>
      <c r="P62" s="135"/>
    </row>
    <row r="63" spans="1:16" ht="58.5" customHeight="1" hidden="1">
      <c r="A63" s="101"/>
      <c r="B63" s="7" t="s">
        <v>76</v>
      </c>
      <c r="C63" s="6"/>
      <c r="D63" s="7"/>
      <c r="E63" s="50"/>
      <c r="F63" s="4"/>
      <c r="G63" s="49"/>
      <c r="H63" s="8"/>
      <c r="I63" s="4"/>
      <c r="J63" s="4"/>
      <c r="K63" s="4"/>
      <c r="L63" s="81"/>
      <c r="M63" s="73">
        <f t="shared" si="10"/>
        <v>0</v>
      </c>
      <c r="N63" s="133"/>
      <c r="O63" s="134"/>
      <c r="P63" s="135"/>
    </row>
    <row r="64" spans="1:16" ht="13.5" customHeight="1">
      <c r="A64" s="101"/>
      <c r="B64" s="4" t="s">
        <v>77</v>
      </c>
      <c r="C64" s="3">
        <v>83.7</v>
      </c>
      <c r="D64" s="4">
        <v>83.8</v>
      </c>
      <c r="E64" s="50">
        <v>1542.5</v>
      </c>
      <c r="F64" s="4"/>
      <c r="G64" s="49"/>
      <c r="H64" s="5"/>
      <c r="I64" s="4"/>
      <c r="J64" s="4"/>
      <c r="K64" s="4"/>
      <c r="L64" s="80">
        <v>5534.9</v>
      </c>
      <c r="M64" s="72">
        <f t="shared" si="10"/>
        <v>3992.3999999999996</v>
      </c>
      <c r="N64" s="133" t="s">
        <v>230</v>
      </c>
      <c r="O64" s="134"/>
      <c r="P64" s="135"/>
    </row>
    <row r="65" spans="1:16" ht="12.75" customHeight="1">
      <c r="A65" s="101"/>
      <c r="B65" s="4" t="s">
        <v>176</v>
      </c>
      <c r="C65" s="3">
        <v>31.3</v>
      </c>
      <c r="D65" s="4">
        <v>31.2</v>
      </c>
      <c r="E65" s="50">
        <v>99.2</v>
      </c>
      <c r="F65" s="4"/>
      <c r="G65" s="49"/>
      <c r="H65" s="5"/>
      <c r="I65" s="4"/>
      <c r="J65" s="4"/>
      <c r="K65" s="4"/>
      <c r="L65" s="87">
        <v>91.1</v>
      </c>
      <c r="M65" s="72">
        <f t="shared" si="10"/>
        <v>-8.100000000000009</v>
      </c>
      <c r="N65" s="133"/>
      <c r="O65" s="134"/>
      <c r="P65" s="135"/>
    </row>
    <row r="66" spans="1:16" ht="12.75" customHeight="1">
      <c r="A66" s="101"/>
      <c r="B66" s="4" t="s">
        <v>164</v>
      </c>
      <c r="C66" s="6"/>
      <c r="D66" s="7"/>
      <c r="E66" s="57">
        <v>26.7</v>
      </c>
      <c r="F66" s="2"/>
      <c r="G66" s="56"/>
      <c r="H66" s="8"/>
      <c r="I66" s="2"/>
      <c r="J66" s="2"/>
      <c r="K66" s="2"/>
      <c r="L66" s="81">
        <v>32.4</v>
      </c>
      <c r="M66" s="73">
        <f t="shared" si="10"/>
        <v>5.699999999999999</v>
      </c>
      <c r="N66" s="133" t="s">
        <v>233</v>
      </c>
      <c r="O66" s="134"/>
      <c r="P66" s="135"/>
    </row>
    <row r="67" spans="1:16" ht="14.25" customHeight="1">
      <c r="A67" s="101"/>
      <c r="B67" s="4" t="s">
        <v>80</v>
      </c>
      <c r="C67" s="3">
        <v>3</v>
      </c>
      <c r="D67" s="4">
        <v>4.5</v>
      </c>
      <c r="E67" s="50">
        <v>567.2</v>
      </c>
      <c r="F67" s="4"/>
      <c r="G67" s="49"/>
      <c r="H67" s="5"/>
      <c r="I67" s="4"/>
      <c r="J67" s="4"/>
      <c r="K67" s="4"/>
      <c r="L67" s="80">
        <v>735.9</v>
      </c>
      <c r="M67" s="72">
        <f>SUM(L67-E67)</f>
        <v>168.69999999999993</v>
      </c>
      <c r="N67" s="133" t="s">
        <v>231</v>
      </c>
      <c r="O67" s="134"/>
      <c r="P67" s="135"/>
    </row>
    <row r="68" spans="1:16" ht="23.25" customHeight="1">
      <c r="A68" s="101"/>
      <c r="B68" s="4" t="s">
        <v>165</v>
      </c>
      <c r="C68" s="3"/>
      <c r="D68" s="4"/>
      <c r="E68" s="50">
        <v>877</v>
      </c>
      <c r="F68" s="4"/>
      <c r="G68" s="49"/>
      <c r="H68" s="5"/>
      <c r="I68" s="4"/>
      <c r="J68" s="4"/>
      <c r="K68" s="4"/>
      <c r="L68" s="109">
        <v>602.2</v>
      </c>
      <c r="M68" s="110">
        <f>SUM(L68-E68)</f>
        <v>-274.79999999999995</v>
      </c>
      <c r="N68" s="133" t="s">
        <v>244</v>
      </c>
      <c r="O68" s="134"/>
      <c r="P68" s="135"/>
    </row>
    <row r="69" spans="1:16" ht="12.75" customHeight="1">
      <c r="A69" s="102"/>
      <c r="B69" s="4" t="s">
        <v>81</v>
      </c>
      <c r="C69" s="3">
        <v>120</v>
      </c>
      <c r="D69" s="4">
        <v>120</v>
      </c>
      <c r="E69" s="50">
        <f>SUM(E71:E78)</f>
        <v>44955.56</v>
      </c>
      <c r="F69" s="4"/>
      <c r="G69" s="49"/>
      <c r="H69" s="5"/>
      <c r="I69" s="4"/>
      <c r="J69" s="4"/>
      <c r="K69" s="4"/>
      <c r="L69" s="50">
        <f>SUM(L71:L78)</f>
        <v>45526.3</v>
      </c>
      <c r="M69" s="72">
        <f>SUM(L69-E69)</f>
        <v>570.7400000000052</v>
      </c>
      <c r="N69" s="133"/>
      <c r="O69" s="134"/>
      <c r="P69" s="135"/>
    </row>
    <row r="70" spans="1:16" ht="14.25" customHeight="1">
      <c r="A70" s="27">
        <v>8</v>
      </c>
      <c r="B70" s="7" t="s">
        <v>82</v>
      </c>
      <c r="C70" s="3">
        <f>SUM(C72:C79)</f>
        <v>4163.2</v>
      </c>
      <c r="D70" s="4">
        <f>SUM(D72:D79)</f>
        <v>4106</v>
      </c>
      <c r="E70" s="4"/>
      <c r="F70" s="4"/>
      <c r="G70" s="17"/>
      <c r="H70" s="17"/>
      <c r="I70" s="4"/>
      <c r="J70" s="4"/>
      <c r="K70" s="4"/>
      <c r="L70" s="4"/>
      <c r="M70" s="4"/>
      <c r="N70" s="133"/>
      <c r="O70" s="134"/>
      <c r="P70" s="135"/>
    </row>
    <row r="71" spans="1:16" ht="12.75" customHeight="1">
      <c r="A71" s="23"/>
      <c r="B71" s="4" t="s">
        <v>84</v>
      </c>
      <c r="C71" s="6"/>
      <c r="D71" s="7"/>
      <c r="E71" s="4">
        <v>35743.64</v>
      </c>
      <c r="F71" s="4">
        <f aca="true" t="shared" si="11" ref="F71:K71">SUM(F73:F80)</f>
        <v>0</v>
      </c>
      <c r="G71" s="17">
        <f t="shared" si="11"/>
        <v>0</v>
      </c>
      <c r="H71" s="17">
        <f t="shared" si="11"/>
        <v>0</v>
      </c>
      <c r="I71" s="4" t="e">
        <f t="shared" si="11"/>
        <v>#REF!</v>
      </c>
      <c r="J71" s="4" t="e">
        <f t="shared" si="11"/>
        <v>#REF!</v>
      </c>
      <c r="K71" s="4" t="e">
        <f t="shared" si="11"/>
        <v>#REF!</v>
      </c>
      <c r="L71" s="4">
        <v>37038.8</v>
      </c>
      <c r="M71" s="72">
        <f>SUM(L71-E71)</f>
        <v>1295.1600000000035</v>
      </c>
      <c r="N71" s="133"/>
      <c r="O71" s="134"/>
      <c r="P71" s="135"/>
    </row>
    <row r="72" spans="1:16" ht="17.25" customHeight="1">
      <c r="A72" s="22" t="s">
        <v>83</v>
      </c>
      <c r="B72" s="4" t="s">
        <v>236</v>
      </c>
      <c r="C72" s="3">
        <v>3413.8</v>
      </c>
      <c r="D72" s="4">
        <v>3413.8</v>
      </c>
      <c r="E72" s="50">
        <v>3538.62</v>
      </c>
      <c r="F72" s="4"/>
      <c r="G72" s="49"/>
      <c r="H72" s="5"/>
      <c r="I72" s="4"/>
      <c r="J72" s="4"/>
      <c r="K72" s="4"/>
      <c r="L72" s="80">
        <v>3958.9</v>
      </c>
      <c r="M72" s="72">
        <f aca="true" t="shared" si="12" ref="M72:M79">SUM(L72-E72)</f>
        <v>420.2800000000002</v>
      </c>
      <c r="N72" s="133"/>
      <c r="O72" s="134"/>
      <c r="P72" s="135"/>
    </row>
    <row r="73" spans="1:16" ht="18.75" customHeight="1">
      <c r="A73" s="22" t="s">
        <v>85</v>
      </c>
      <c r="B73" s="4" t="s">
        <v>7</v>
      </c>
      <c r="C73" s="12">
        <v>453.4</v>
      </c>
      <c r="D73" s="4">
        <v>453.5</v>
      </c>
      <c r="E73" s="50">
        <v>1234.7</v>
      </c>
      <c r="F73" s="4"/>
      <c r="G73" s="49"/>
      <c r="H73" s="5"/>
      <c r="I73" s="4"/>
      <c r="J73" s="4"/>
      <c r="K73" s="4"/>
      <c r="L73" s="80">
        <v>628.3</v>
      </c>
      <c r="M73" s="72">
        <f t="shared" si="12"/>
        <v>-606.4000000000001</v>
      </c>
      <c r="N73" s="133" t="s">
        <v>190</v>
      </c>
      <c r="O73" s="134"/>
      <c r="P73" s="135"/>
    </row>
    <row r="74" spans="1:16" ht="14.25" customHeight="1">
      <c r="A74" s="27" t="s">
        <v>86</v>
      </c>
      <c r="B74" s="4" t="s">
        <v>22</v>
      </c>
      <c r="C74" s="4">
        <v>10</v>
      </c>
      <c r="D74" s="4">
        <v>10</v>
      </c>
      <c r="E74" s="50">
        <v>802.7</v>
      </c>
      <c r="F74" s="4"/>
      <c r="G74" s="49"/>
      <c r="H74" s="4"/>
      <c r="I74" s="4"/>
      <c r="J74" s="4"/>
      <c r="K74" s="4"/>
      <c r="L74" s="80">
        <v>1071.7</v>
      </c>
      <c r="M74" s="72">
        <f t="shared" si="12"/>
        <v>269</v>
      </c>
      <c r="N74" s="133" t="s">
        <v>203</v>
      </c>
      <c r="O74" s="134"/>
      <c r="P74" s="135"/>
    </row>
    <row r="75" spans="1:16" ht="11.25" customHeight="1">
      <c r="A75" s="23" t="s">
        <v>87</v>
      </c>
      <c r="B75" s="4" t="s">
        <v>11</v>
      </c>
      <c r="C75" s="3">
        <v>30</v>
      </c>
      <c r="D75" s="4">
        <v>30</v>
      </c>
      <c r="E75" s="50">
        <v>592.5</v>
      </c>
      <c r="F75" s="4"/>
      <c r="G75" s="49"/>
      <c r="H75" s="5"/>
      <c r="I75" s="4"/>
      <c r="J75" s="4"/>
      <c r="K75" s="4"/>
      <c r="L75" s="81">
        <v>526.2</v>
      </c>
      <c r="M75" s="72">
        <f t="shared" si="12"/>
        <v>-66.29999999999995</v>
      </c>
      <c r="N75" s="133" t="s">
        <v>191</v>
      </c>
      <c r="O75" s="134"/>
      <c r="P75" s="135"/>
    </row>
    <row r="76" spans="1:16" ht="12.75">
      <c r="A76" s="22" t="s">
        <v>88</v>
      </c>
      <c r="B76" s="7" t="s">
        <v>21</v>
      </c>
      <c r="C76" s="3">
        <v>93.7</v>
      </c>
      <c r="D76" s="4">
        <v>93.8</v>
      </c>
      <c r="E76" s="50">
        <v>113.2</v>
      </c>
      <c r="F76" s="4"/>
      <c r="G76" s="49"/>
      <c r="H76" s="5"/>
      <c r="I76" s="4"/>
      <c r="J76" s="4"/>
      <c r="K76" s="4"/>
      <c r="L76" s="80">
        <v>99.9</v>
      </c>
      <c r="M76" s="76">
        <f t="shared" si="12"/>
        <v>-13.299999999999997</v>
      </c>
      <c r="N76" s="133"/>
      <c r="O76" s="134"/>
      <c r="P76" s="135"/>
    </row>
    <row r="77" spans="1:16" ht="22.5" customHeight="1">
      <c r="A77" s="29" t="s">
        <v>89</v>
      </c>
      <c r="B77" s="4" t="s">
        <v>14</v>
      </c>
      <c r="C77" s="6">
        <v>57.5</v>
      </c>
      <c r="D77" s="7"/>
      <c r="E77" s="50">
        <v>181.3</v>
      </c>
      <c r="F77" s="4"/>
      <c r="G77" s="49"/>
      <c r="H77" s="8"/>
      <c r="I77" s="4"/>
      <c r="J77" s="4"/>
      <c r="K77" s="4"/>
      <c r="L77" s="81">
        <v>87.8</v>
      </c>
      <c r="M77" s="72">
        <f t="shared" si="12"/>
        <v>-93.50000000000001</v>
      </c>
      <c r="N77" s="133" t="s">
        <v>224</v>
      </c>
      <c r="O77" s="134"/>
      <c r="P77" s="135"/>
    </row>
    <row r="78" spans="1:16" ht="12.75">
      <c r="A78" s="29" t="s">
        <v>90</v>
      </c>
      <c r="B78" s="4" t="s">
        <v>91</v>
      </c>
      <c r="C78" s="54">
        <v>23.6</v>
      </c>
      <c r="D78" s="49">
        <v>23.6</v>
      </c>
      <c r="E78" s="50">
        <f>SUM(E79:E82)</f>
        <v>2748.9</v>
      </c>
      <c r="F78" s="4"/>
      <c r="G78" s="49"/>
      <c r="H78" s="50"/>
      <c r="I78" s="4"/>
      <c r="J78" s="4"/>
      <c r="K78" s="4"/>
      <c r="L78" s="50">
        <f>SUM(L79:L82)</f>
        <v>2114.7</v>
      </c>
      <c r="M78" s="72">
        <f t="shared" si="12"/>
        <v>-634.2000000000003</v>
      </c>
      <c r="N78" s="133"/>
      <c r="O78" s="134"/>
      <c r="P78" s="135"/>
    </row>
    <row r="79" spans="1:16" ht="12.75">
      <c r="A79" s="59"/>
      <c r="B79" s="7" t="s">
        <v>57</v>
      </c>
      <c r="C79" s="4">
        <f>SUM(C80:C84)</f>
        <v>81.2</v>
      </c>
      <c r="D79" s="4">
        <f>SUM(D80:D84)</f>
        <v>81.3</v>
      </c>
      <c r="E79" s="4">
        <v>656.7</v>
      </c>
      <c r="F79" s="2">
        <f>SUM(F80:F83)</f>
        <v>0</v>
      </c>
      <c r="G79" s="4">
        <f>SUM(G80:G84)</f>
        <v>0</v>
      </c>
      <c r="H79" s="4">
        <f>SUM(H80:H84)</f>
        <v>0</v>
      </c>
      <c r="I79" s="2" t="e">
        <f>SUM(I80:I84)</f>
        <v>#REF!</v>
      </c>
      <c r="J79" s="2" t="e">
        <f>SUM(J80:J84)</f>
        <v>#REF!</v>
      </c>
      <c r="K79" s="2" t="e">
        <f>SUM(K80:K84)</f>
        <v>#REF!</v>
      </c>
      <c r="L79" s="12">
        <v>240.6</v>
      </c>
      <c r="M79" s="73">
        <f t="shared" si="12"/>
        <v>-416.1</v>
      </c>
      <c r="N79" s="133" t="s">
        <v>190</v>
      </c>
      <c r="O79" s="134"/>
      <c r="P79" s="135"/>
    </row>
    <row r="80" spans="1:16" ht="13.5" customHeight="1">
      <c r="A80" s="25" t="s">
        <v>141</v>
      </c>
      <c r="B80" s="4" t="s">
        <v>166</v>
      </c>
      <c r="C80" s="6">
        <v>10</v>
      </c>
      <c r="D80" s="7">
        <v>10</v>
      </c>
      <c r="E80" s="50">
        <v>1735.2</v>
      </c>
      <c r="F80" s="4"/>
      <c r="G80" s="49"/>
      <c r="H80" s="8"/>
      <c r="I80" s="4"/>
      <c r="J80" s="4"/>
      <c r="K80" s="4"/>
      <c r="L80" s="88">
        <v>1723.8</v>
      </c>
      <c r="M80" s="75">
        <f>SUM(L80-E80)</f>
        <v>-11.400000000000091</v>
      </c>
      <c r="N80" s="133"/>
      <c r="O80" s="134"/>
      <c r="P80" s="135"/>
    </row>
    <row r="81" spans="1:16" ht="20.25" customHeight="1">
      <c r="A81" s="27" t="s">
        <v>142</v>
      </c>
      <c r="B81" s="4" t="s">
        <v>159</v>
      </c>
      <c r="C81" s="3">
        <v>58.7</v>
      </c>
      <c r="D81" s="4">
        <v>58.8</v>
      </c>
      <c r="E81" s="50">
        <v>286.7</v>
      </c>
      <c r="F81" s="4"/>
      <c r="G81" s="49"/>
      <c r="H81" s="5"/>
      <c r="I81" s="4"/>
      <c r="J81" s="4"/>
      <c r="K81" s="4"/>
      <c r="L81" s="80">
        <v>62</v>
      </c>
      <c r="M81" s="72">
        <f>SUM(L81-E81)</f>
        <v>-224.7</v>
      </c>
      <c r="N81" s="133" t="s">
        <v>227</v>
      </c>
      <c r="O81" s="134"/>
      <c r="P81" s="135"/>
    </row>
    <row r="82" spans="1:16" ht="22.5" customHeight="1">
      <c r="A82" s="27" t="s">
        <v>143</v>
      </c>
      <c r="B82" s="4" t="s">
        <v>92</v>
      </c>
      <c r="C82" s="6"/>
      <c r="D82" s="7"/>
      <c r="E82" s="50">
        <v>70.3</v>
      </c>
      <c r="F82" s="4"/>
      <c r="G82" s="49"/>
      <c r="H82" s="8"/>
      <c r="I82" s="4"/>
      <c r="J82" s="4"/>
      <c r="K82" s="4"/>
      <c r="L82" s="84">
        <v>88.3</v>
      </c>
      <c r="M82" s="72">
        <f>SUM(L82-E82)</f>
        <v>18</v>
      </c>
      <c r="N82" s="133" t="s">
        <v>227</v>
      </c>
      <c r="O82" s="134"/>
      <c r="P82" s="135"/>
    </row>
    <row r="83" spans="1:16" ht="14.25" customHeight="1">
      <c r="A83" s="22" t="s">
        <v>144</v>
      </c>
      <c r="B83" s="30" t="s">
        <v>94</v>
      </c>
      <c r="C83" s="3">
        <v>12.5</v>
      </c>
      <c r="D83" s="4">
        <v>12.5</v>
      </c>
      <c r="E83" s="94">
        <f>SUM(E5,E30)</f>
        <v>883318.4600000002</v>
      </c>
      <c r="F83" s="2"/>
      <c r="G83" s="2"/>
      <c r="H83" s="2"/>
      <c r="I83" s="2"/>
      <c r="J83" s="2"/>
      <c r="K83" s="2"/>
      <c r="L83" s="17">
        <f>SUM(L5,L30)</f>
        <v>891724.6000000001</v>
      </c>
      <c r="M83" s="75">
        <f>SUM(L83-E83)</f>
        <v>8406.139999999898</v>
      </c>
      <c r="N83" s="133"/>
      <c r="O83" s="134"/>
      <c r="P83" s="135"/>
    </row>
    <row r="84" spans="1:16" ht="12.75" hidden="1">
      <c r="A84" s="27" t="s">
        <v>144</v>
      </c>
      <c r="B84" s="21" t="s">
        <v>95</v>
      </c>
      <c r="C84" s="3"/>
      <c r="D84" s="4"/>
      <c r="E84" s="11"/>
      <c r="F84" s="2" t="e">
        <f>SUM(#REF!)</f>
        <v>#REF!</v>
      </c>
      <c r="G84" s="11"/>
      <c r="H84" s="11"/>
      <c r="I84" s="2" t="e">
        <f>SUM(C84:G84)</f>
        <v>#REF!</v>
      </c>
      <c r="J84" s="2" t="e">
        <f>SUM(D84:H84)</f>
        <v>#REF!</v>
      </c>
      <c r="K84" s="2" t="e">
        <f>SUM(E84:I84)</f>
        <v>#REF!</v>
      </c>
      <c r="L84" s="73"/>
      <c r="M84" s="77"/>
      <c r="N84" s="133"/>
      <c r="O84" s="134"/>
      <c r="P84" s="135"/>
    </row>
    <row r="85" spans="1:16" ht="12.75">
      <c r="A85" s="30">
        <v>3</v>
      </c>
      <c r="B85" s="21" t="s">
        <v>95</v>
      </c>
      <c r="C85" s="6">
        <f>SUM(C5,C30)</f>
        <v>84749.79999999999</v>
      </c>
      <c r="D85" s="2">
        <f>SUM(D5,D30)</f>
        <v>86010.60000000002</v>
      </c>
      <c r="E85" s="103">
        <f>E86-E83</f>
        <v>3441.139999999781</v>
      </c>
      <c r="F85" s="56"/>
      <c r="G85" s="56"/>
      <c r="H85" s="56"/>
      <c r="I85" s="56"/>
      <c r="J85" s="56"/>
      <c r="K85" s="56"/>
      <c r="L85" s="104">
        <f>L86-L83</f>
        <v>26142.79999999993</v>
      </c>
      <c r="M85" s="75">
        <f>SUM(L85-E85)</f>
        <v>22701.66000000015</v>
      </c>
      <c r="N85" s="133"/>
      <c r="O85" s="134"/>
      <c r="P85" s="135"/>
    </row>
    <row r="86" spans="1:16" ht="12.75">
      <c r="A86" s="21">
        <v>4</v>
      </c>
      <c r="B86" s="21" t="s">
        <v>96</v>
      </c>
      <c r="C86" s="4">
        <v>104.8</v>
      </c>
      <c r="D86" s="3">
        <v>105</v>
      </c>
      <c r="E86" s="17">
        <v>886759.6</v>
      </c>
      <c r="F86" s="4"/>
      <c r="G86" s="4"/>
      <c r="H86" s="4"/>
      <c r="I86" s="4"/>
      <c r="J86" s="4"/>
      <c r="K86" s="4"/>
      <c r="L86" s="17">
        <v>917867.4</v>
      </c>
      <c r="M86" s="72">
        <f>SUM(L86-E86)</f>
        <v>31107.800000000047</v>
      </c>
      <c r="N86" s="133"/>
      <c r="O86" s="134"/>
      <c r="P86" s="135"/>
    </row>
    <row r="87" spans="1:16" ht="12.75">
      <c r="A87" s="31">
        <v>5</v>
      </c>
      <c r="B87" s="21" t="s">
        <v>97</v>
      </c>
      <c r="C87" s="2">
        <f>SUM(C85:C86)</f>
        <v>84854.59999999999</v>
      </c>
      <c r="D87" s="6">
        <f aca="true" t="shared" si="13" ref="D87:K87">SUM(D85:D86)</f>
        <v>86115.60000000002</v>
      </c>
      <c r="E87" s="7"/>
      <c r="F87" s="1">
        <f t="shared" si="13"/>
        <v>0</v>
      </c>
      <c r="G87" s="2">
        <f t="shared" si="13"/>
        <v>0</v>
      </c>
      <c r="H87" s="2">
        <f t="shared" si="13"/>
        <v>0</v>
      </c>
      <c r="I87" s="1">
        <f t="shared" si="13"/>
        <v>0</v>
      </c>
      <c r="J87" s="6">
        <f t="shared" si="13"/>
        <v>0</v>
      </c>
      <c r="K87" s="1">
        <f t="shared" si="13"/>
        <v>0</v>
      </c>
      <c r="L87" s="1"/>
      <c r="M87" s="72"/>
      <c r="N87" s="133"/>
      <c r="O87" s="134"/>
      <c r="P87" s="135"/>
    </row>
    <row r="88" spans="1:16" ht="12.75" hidden="1">
      <c r="A88" s="61"/>
      <c r="B88" s="39" t="s">
        <v>130</v>
      </c>
      <c r="C88" s="12"/>
      <c r="D88" s="12"/>
      <c r="E88" s="4"/>
      <c r="F88" s="4" t="e">
        <f>SUM(#REF!)</f>
        <v>#REF!</v>
      </c>
      <c r="G88" s="5"/>
      <c r="H88" s="4"/>
      <c r="I88" s="4" t="e">
        <f>SUM(C88:G88)</f>
        <v>#REF!</v>
      </c>
      <c r="J88" s="3" t="e">
        <f>SUM(D88:H88)</f>
        <v>#REF!</v>
      </c>
      <c r="K88" s="4" t="e">
        <f>SUM(E88:I88)</f>
        <v>#REF!</v>
      </c>
      <c r="L88" s="73"/>
      <c r="M88" s="78"/>
      <c r="N88" s="133"/>
      <c r="O88" s="134"/>
      <c r="P88" s="135"/>
    </row>
    <row r="89" spans="1:16" ht="13.5" customHeight="1">
      <c r="A89" s="20">
        <v>6</v>
      </c>
      <c r="B89" s="31" t="s">
        <v>158</v>
      </c>
      <c r="C89" s="3">
        <v>2638</v>
      </c>
      <c r="D89" s="12">
        <v>2677</v>
      </c>
      <c r="E89" s="4">
        <v>9592</v>
      </c>
      <c r="F89" s="4"/>
      <c r="G89" s="5"/>
      <c r="H89" s="2"/>
      <c r="I89" s="4"/>
      <c r="J89" s="3"/>
      <c r="K89" s="4"/>
      <c r="L89" s="1">
        <v>9689</v>
      </c>
      <c r="M89" s="76">
        <f>SUM(L89-E89)</f>
        <v>97</v>
      </c>
      <c r="N89" s="133"/>
      <c r="O89" s="134"/>
      <c r="P89" s="135"/>
    </row>
    <row r="90" spans="1:16" ht="15.75" customHeight="1">
      <c r="A90" s="125">
        <v>7</v>
      </c>
      <c r="B90" s="33" t="s">
        <v>130</v>
      </c>
      <c r="C90" s="12"/>
      <c r="D90" s="4"/>
      <c r="E90" s="3">
        <v>20</v>
      </c>
      <c r="F90" s="4"/>
      <c r="G90" s="4"/>
      <c r="H90" s="4"/>
      <c r="I90" s="4"/>
      <c r="J90" s="4"/>
      <c r="K90" s="4"/>
      <c r="L90" s="80">
        <v>22.1</v>
      </c>
      <c r="M90" s="72">
        <f>SUM(L90-E90)</f>
        <v>2.1000000000000014</v>
      </c>
      <c r="N90" s="133"/>
      <c r="O90" s="134"/>
      <c r="P90" s="135"/>
    </row>
    <row r="91" spans="1:16" ht="12.75">
      <c r="A91" s="126"/>
      <c r="B91" s="33" t="s">
        <v>158</v>
      </c>
      <c r="C91" s="7"/>
      <c r="D91" s="8"/>
      <c r="E91" s="52">
        <v>2416</v>
      </c>
      <c r="F91" s="49"/>
      <c r="G91" s="53"/>
      <c r="H91" s="56"/>
      <c r="I91" s="49"/>
      <c r="J91" s="49"/>
      <c r="K91" s="49"/>
      <c r="L91" s="105">
        <v>2745</v>
      </c>
      <c r="M91" s="73">
        <f>SUM(L91-E91)</f>
        <v>329</v>
      </c>
      <c r="N91" s="133"/>
      <c r="O91" s="134"/>
      <c r="P91" s="135"/>
    </row>
    <row r="92" spans="1:16" ht="12.75" hidden="1">
      <c r="A92" s="20">
        <v>8</v>
      </c>
      <c r="B92" s="21"/>
      <c r="C92" s="34"/>
      <c r="D92" s="35"/>
      <c r="E92" s="34"/>
      <c r="F92" s="4"/>
      <c r="G92" s="35"/>
      <c r="H92" s="2"/>
      <c r="I92" s="4"/>
      <c r="J92" s="4"/>
      <c r="K92" s="4"/>
      <c r="L92" s="81"/>
      <c r="M92" s="77"/>
      <c r="N92" s="133"/>
      <c r="O92" s="134"/>
      <c r="P92" s="135"/>
    </row>
    <row r="93" spans="1:16" ht="12.75">
      <c r="A93" s="20"/>
      <c r="B93" s="33" t="s">
        <v>99</v>
      </c>
      <c r="C93" s="12">
        <v>37.01</v>
      </c>
      <c r="D93" s="4">
        <v>37.01</v>
      </c>
      <c r="E93" s="93">
        <f>E83/E89</f>
        <v>92.08908048373647</v>
      </c>
      <c r="F93" s="4"/>
      <c r="G93" s="4"/>
      <c r="H93" s="4"/>
      <c r="I93" s="4"/>
      <c r="J93" s="4"/>
      <c r="K93" s="4"/>
      <c r="L93" s="46">
        <f>L83/L89</f>
        <v>92.03474042728868</v>
      </c>
      <c r="M93" s="95">
        <f>SUM(L93-E93)</f>
        <v>-0.054340056447784946</v>
      </c>
      <c r="N93" s="133"/>
      <c r="O93" s="134"/>
      <c r="P93" s="135"/>
    </row>
    <row r="94" spans="1:16" ht="13.5" customHeight="1">
      <c r="A94" s="20">
        <v>8</v>
      </c>
      <c r="B94" s="33" t="s">
        <v>167</v>
      </c>
      <c r="C94" s="12">
        <v>37.01</v>
      </c>
      <c r="D94" s="4">
        <v>37.01</v>
      </c>
      <c r="E94" s="93">
        <f>E86/E89</f>
        <v>92.44783152627188</v>
      </c>
      <c r="F94" s="93" t="e">
        <f aca="true" t="shared" si="14" ref="F94:K94">F86/F89</f>
        <v>#DIV/0!</v>
      </c>
      <c r="G94" s="93" t="e">
        <f t="shared" si="14"/>
        <v>#DIV/0!</v>
      </c>
      <c r="H94" s="93" t="e">
        <f t="shared" si="14"/>
        <v>#DIV/0!</v>
      </c>
      <c r="I94" s="93" t="e">
        <f t="shared" si="14"/>
        <v>#DIV/0!</v>
      </c>
      <c r="J94" s="93" t="e">
        <f t="shared" si="14"/>
        <v>#DIV/0!</v>
      </c>
      <c r="K94" s="93" t="e">
        <f t="shared" si="14"/>
        <v>#DIV/0!</v>
      </c>
      <c r="L94" s="93"/>
      <c r="M94" s="72"/>
      <c r="N94" s="133"/>
      <c r="O94" s="134"/>
      <c r="P94" s="135"/>
    </row>
    <row r="95" spans="1:11" ht="12.75" hidden="1">
      <c r="A95" s="32">
        <v>9</v>
      </c>
      <c r="B95" s="10"/>
      <c r="C95" s="3"/>
      <c r="D95" s="4"/>
      <c r="E95" s="5"/>
      <c r="F95" s="5"/>
      <c r="G95" s="5"/>
      <c r="H95" s="2" t="s">
        <v>145</v>
      </c>
      <c r="I95" s="21"/>
      <c r="J95" s="21"/>
      <c r="K95" s="21"/>
    </row>
    <row r="96" spans="1:2" ht="12.75">
      <c r="A96" s="37"/>
      <c r="B96" s="37"/>
    </row>
    <row r="97" spans="1:11" ht="12.75">
      <c r="A97" s="37"/>
      <c r="B97" s="4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2.75">
      <c r="A98" s="37"/>
      <c r="B98" s="37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2.75">
      <c r="A99" s="37"/>
      <c r="B99" s="37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2.75">
      <c r="A100" s="37"/>
      <c r="B100" s="10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2.75">
      <c r="A101" s="37"/>
      <c r="B101" s="10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2.75">
      <c r="A102" s="37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10"/>
      <c r="C204" s="10"/>
      <c r="D204" s="10"/>
      <c r="E204" s="10"/>
      <c r="F204" s="10"/>
      <c r="G204" s="10"/>
      <c r="H204" s="10"/>
      <c r="I204" s="10"/>
      <c r="J204" s="10"/>
      <c r="K204" s="10"/>
    </row>
  </sheetData>
  <sheetProtection/>
  <mergeCells count="104">
    <mergeCell ref="N94:P94"/>
    <mergeCell ref="A1:O2"/>
    <mergeCell ref="N84:P84"/>
    <mergeCell ref="N85:P85"/>
    <mergeCell ref="N86:P86"/>
    <mergeCell ref="N87:P87"/>
    <mergeCell ref="N82:P82"/>
    <mergeCell ref="N83:P83"/>
    <mergeCell ref="N90:P90"/>
    <mergeCell ref="N91:P91"/>
    <mergeCell ref="N92:P92"/>
    <mergeCell ref="N93:P93"/>
    <mergeCell ref="N74:P74"/>
    <mergeCell ref="N75:P75"/>
    <mergeCell ref="N76:P76"/>
    <mergeCell ref="N77:P77"/>
    <mergeCell ref="N88:P88"/>
    <mergeCell ref="N89:P89"/>
    <mergeCell ref="N78:P78"/>
    <mergeCell ref="N79:P79"/>
    <mergeCell ref="N80:P80"/>
    <mergeCell ref="N81:P81"/>
    <mergeCell ref="N68:P68"/>
    <mergeCell ref="N69:P69"/>
    <mergeCell ref="N70:P70"/>
    <mergeCell ref="N71:P71"/>
    <mergeCell ref="N72:P72"/>
    <mergeCell ref="N73:P73"/>
    <mergeCell ref="N62:P62"/>
    <mergeCell ref="N63:P63"/>
    <mergeCell ref="N64:P64"/>
    <mergeCell ref="N65:P65"/>
    <mergeCell ref="N66:P66"/>
    <mergeCell ref="N67:P67"/>
    <mergeCell ref="N55:P55"/>
    <mergeCell ref="N57:P57"/>
    <mergeCell ref="N58:P58"/>
    <mergeCell ref="N59:P59"/>
    <mergeCell ref="N60:P60"/>
    <mergeCell ref="N61:P61"/>
    <mergeCell ref="N49:P49"/>
    <mergeCell ref="N50:P50"/>
    <mergeCell ref="N51:P51"/>
    <mergeCell ref="N52:P52"/>
    <mergeCell ref="N53:P53"/>
    <mergeCell ref="N54:P54"/>
    <mergeCell ref="N43:P43"/>
    <mergeCell ref="N44:P44"/>
    <mergeCell ref="N45:P45"/>
    <mergeCell ref="N46:P46"/>
    <mergeCell ref="N47:P47"/>
    <mergeCell ref="N48:P48"/>
    <mergeCell ref="N37:P37"/>
    <mergeCell ref="N38:P38"/>
    <mergeCell ref="N39:P39"/>
    <mergeCell ref="N40:P40"/>
    <mergeCell ref="N41:P41"/>
    <mergeCell ref="N42:P42"/>
    <mergeCell ref="N31:P31"/>
    <mergeCell ref="N32:P32"/>
    <mergeCell ref="N33:P33"/>
    <mergeCell ref="N34:P34"/>
    <mergeCell ref="N35:P35"/>
    <mergeCell ref="N36:P36"/>
    <mergeCell ref="N25:P25"/>
    <mergeCell ref="N26:P26"/>
    <mergeCell ref="N27:P27"/>
    <mergeCell ref="N28:P28"/>
    <mergeCell ref="N29:P29"/>
    <mergeCell ref="N30:P30"/>
    <mergeCell ref="N19:P19"/>
    <mergeCell ref="N20:P20"/>
    <mergeCell ref="N21:P21"/>
    <mergeCell ref="N22:P22"/>
    <mergeCell ref="N23:P23"/>
    <mergeCell ref="N24:P24"/>
    <mergeCell ref="N13:P13"/>
    <mergeCell ref="N14:P14"/>
    <mergeCell ref="N15:P15"/>
    <mergeCell ref="N16:P16"/>
    <mergeCell ref="N17:P17"/>
    <mergeCell ref="N18:P18"/>
    <mergeCell ref="N7:P7"/>
    <mergeCell ref="N8:P8"/>
    <mergeCell ref="N9:P9"/>
    <mergeCell ref="N10:P10"/>
    <mergeCell ref="N11:P11"/>
    <mergeCell ref="N12:P12"/>
    <mergeCell ref="H3:H4"/>
    <mergeCell ref="I3:I4"/>
    <mergeCell ref="J3:J4"/>
    <mergeCell ref="N3:P4"/>
    <mergeCell ref="N5:P5"/>
    <mergeCell ref="N6:P6"/>
    <mergeCell ref="A90:A91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/>
  <pageMargins left="0.35433070866141736" right="0.35433070866141736" top="0.5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ПЭО</cp:lastModifiedBy>
  <cp:lastPrinted>2016-11-21T07:35:16Z</cp:lastPrinted>
  <dcterms:created xsi:type="dcterms:W3CDTF">1996-10-08T23:32:33Z</dcterms:created>
  <dcterms:modified xsi:type="dcterms:W3CDTF">2016-11-21T07:35:19Z</dcterms:modified>
  <cp:category/>
  <cp:version/>
  <cp:contentType/>
  <cp:contentStatus/>
</cp:coreProperties>
</file>