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9" activeTab="1"/>
  </bookViews>
  <sheets>
    <sheet name="Вода коррек." sheetId="1" r:id="rId1"/>
    <sheet name="Канализ. коррект." sheetId="2" r:id="rId2"/>
  </sheets>
  <definedNames/>
  <calcPr fullCalcOnLoad="1"/>
</workbook>
</file>

<file path=xl/sharedStrings.xml><?xml version="1.0" encoding="utf-8"?>
<sst xmlns="http://schemas.openxmlformats.org/spreadsheetml/2006/main" count="452" uniqueCount="268">
  <si>
    <t>№</t>
  </si>
  <si>
    <t>Шығындар баптарының атауы</t>
  </si>
  <si>
    <t>1 квартал</t>
  </si>
  <si>
    <t>2 квартал</t>
  </si>
  <si>
    <t>1  квартал</t>
  </si>
  <si>
    <t>Апрель</t>
  </si>
  <si>
    <t>Май-июнь</t>
  </si>
  <si>
    <t>3 квартал</t>
  </si>
  <si>
    <t>4 квартал</t>
  </si>
  <si>
    <t>За 2014 год</t>
  </si>
  <si>
    <t xml:space="preserve">Жоспар </t>
  </si>
  <si>
    <t xml:space="preserve">Нақты </t>
  </si>
  <si>
    <t>Отклон. тыс.тенге</t>
  </si>
  <si>
    <t>п/п</t>
  </si>
  <si>
    <t>январь</t>
  </si>
  <si>
    <t>февраль-март</t>
  </si>
  <si>
    <t xml:space="preserve">Тауарларды өндіру және қызметтерді көрсету шығындары, барлығы </t>
  </si>
  <si>
    <t>Материалдық шығындар, барлығы, соның ішінде:</t>
  </si>
  <si>
    <t>1.1</t>
  </si>
  <si>
    <t>Шикізат пен материалдар</t>
  </si>
  <si>
    <t>1.2</t>
  </si>
  <si>
    <t>Химиялық реагенттер</t>
  </si>
  <si>
    <t>1.3</t>
  </si>
  <si>
    <t>ЖЖМ</t>
  </si>
  <si>
    <t>1.4</t>
  </si>
  <si>
    <t>Отын</t>
  </si>
  <si>
    <t>*</t>
  </si>
  <si>
    <t>1.5</t>
  </si>
  <si>
    <t>Электр қуаты</t>
  </si>
  <si>
    <t>1.6</t>
  </si>
  <si>
    <t xml:space="preserve">Сатып алынатын су </t>
  </si>
  <si>
    <t>1.7</t>
  </si>
  <si>
    <t xml:space="preserve">   </t>
  </si>
  <si>
    <t xml:space="preserve"> </t>
  </si>
  <si>
    <t>Еңбекақыны төлеу шығындары, барлығы соның ішінде</t>
  </si>
  <si>
    <t>2.1</t>
  </si>
  <si>
    <t>2.2</t>
  </si>
  <si>
    <t>Заработная плата инженерно-технического персонала</t>
  </si>
  <si>
    <t>Әлеуметтік салық, әлеуметтік жарналар</t>
  </si>
  <si>
    <t>2.3</t>
  </si>
  <si>
    <t>Зейнетақы жарналары 5%</t>
  </si>
  <si>
    <t>3</t>
  </si>
  <si>
    <t>Жылу қуаты</t>
  </si>
  <si>
    <t>Амортизация</t>
  </si>
  <si>
    <t>4</t>
  </si>
  <si>
    <t>5</t>
  </si>
  <si>
    <t>Капитальный ремонт не приводящий к увеличен. стоимости основн. фондов</t>
  </si>
  <si>
    <t>6</t>
  </si>
  <si>
    <t>Өзге шығындар, барлығы соның ішінде</t>
  </si>
  <si>
    <t>6.1</t>
  </si>
  <si>
    <t>Көлік қызметтері</t>
  </si>
  <si>
    <t>6.2</t>
  </si>
  <si>
    <t>6.3</t>
  </si>
  <si>
    <t>Байланыс қызметтері</t>
  </si>
  <si>
    <t>6.6</t>
  </si>
  <si>
    <t>Газ жабдықтарына ЖСЖ</t>
  </si>
  <si>
    <t>Химиялық талдау</t>
  </si>
  <si>
    <t>6.8</t>
  </si>
  <si>
    <t>Кезең шығындары</t>
  </si>
  <si>
    <t>түсіндірменің 14т.</t>
  </si>
  <si>
    <t>Жалпы және әкімшілік шығындар</t>
  </si>
  <si>
    <t>соның ішінде</t>
  </si>
  <si>
    <t>7.1</t>
  </si>
  <si>
    <t>Әкімшілік персоналдың еңбекақысы</t>
  </si>
  <si>
    <t>7.2</t>
  </si>
  <si>
    <t>Әлеуметтік салық, әлеуметтік салық жарнасы</t>
  </si>
  <si>
    <t>7.3</t>
  </si>
  <si>
    <t>7.4</t>
  </si>
  <si>
    <t>7.5</t>
  </si>
  <si>
    <t>7.6</t>
  </si>
  <si>
    <t>7.7</t>
  </si>
  <si>
    <t>7.8</t>
  </si>
  <si>
    <t>7.8.1</t>
  </si>
  <si>
    <t>Іссапар шығындары</t>
  </si>
  <si>
    <t>7.8.2</t>
  </si>
  <si>
    <t>Нотариус қызметтері</t>
  </si>
  <si>
    <t>7.8.3</t>
  </si>
  <si>
    <t>Еңбекті қорғау</t>
  </si>
  <si>
    <t>7.8.4</t>
  </si>
  <si>
    <t>Кеңсе тауарлары</t>
  </si>
  <si>
    <t>7.8.5</t>
  </si>
  <si>
    <t>Баспаға жазылу, хабарландырулар, пошта</t>
  </si>
  <si>
    <t>келісішарттар бойынша шығындар</t>
  </si>
  <si>
    <t>7.8.6</t>
  </si>
  <si>
    <t>Міндетті сақтандырулар</t>
  </si>
  <si>
    <t>7.8.7</t>
  </si>
  <si>
    <t>Байланыс қызметі</t>
  </si>
  <si>
    <t>7.8.8</t>
  </si>
  <si>
    <t>Услуги установки и обслуживания ПНК GPS-AVL05</t>
  </si>
  <si>
    <r>
      <t xml:space="preserve">Банк пен </t>
    </r>
    <r>
      <rPr>
        <sz val="10"/>
        <color indexed="10"/>
        <rFont val="Times New Roman"/>
        <family val="1"/>
      </rPr>
      <t>ЦПСИ</t>
    </r>
    <r>
      <rPr>
        <sz val="10"/>
        <rFont val="Times New Roman"/>
        <family val="1"/>
      </rPr>
      <t xml:space="preserve"> қызметтері</t>
    </r>
  </si>
  <si>
    <t>7.8.9</t>
  </si>
  <si>
    <t>7.8.10</t>
  </si>
  <si>
    <t>Кадрларды даярлау</t>
  </si>
  <si>
    <t>7.8.11</t>
  </si>
  <si>
    <t>Өрт қауіпсіздігі қызметі</t>
  </si>
  <si>
    <t>7.8.12</t>
  </si>
  <si>
    <t>7.8.14</t>
  </si>
  <si>
    <t>Проектная документация</t>
  </si>
  <si>
    <t>7.8.13</t>
  </si>
  <si>
    <t>Көлікті сақтандыру</t>
  </si>
  <si>
    <t>Өкілдік шығындар, сараптама</t>
  </si>
  <si>
    <t>Салықтар және басқа да төлемдер, соның ішінде</t>
  </si>
  <si>
    <t>Плата за воду</t>
  </si>
  <si>
    <t>Қоршаған ортаны қорғау, экологиялық сақтандыру</t>
  </si>
  <si>
    <t>Затраты согласно Эколог. Кодекса</t>
  </si>
  <si>
    <r>
      <t>НДПИ</t>
    </r>
    <r>
      <rPr>
        <sz val="10"/>
        <rFont val="Times New Roman"/>
        <family val="1"/>
      </rPr>
      <t xml:space="preserve"> роялтиі</t>
    </r>
  </si>
  <si>
    <t>Исторические затраты</t>
  </si>
  <si>
    <t>Мүлікке салық</t>
  </si>
  <si>
    <t>Радиожиілік үшін төлем</t>
  </si>
  <si>
    <t>Көлік салығы</t>
  </si>
  <si>
    <t>Экол.Кодекске сәйкес шығындар</t>
  </si>
  <si>
    <t xml:space="preserve">соның ішінде: </t>
  </si>
  <si>
    <t>8.1</t>
  </si>
  <si>
    <t xml:space="preserve">Еңбекақы </t>
  </si>
  <si>
    <t>8.2</t>
  </si>
  <si>
    <t>8.3</t>
  </si>
  <si>
    <t>8.4</t>
  </si>
  <si>
    <t>8.5</t>
  </si>
  <si>
    <t>8.6</t>
  </si>
  <si>
    <t>8.7</t>
  </si>
  <si>
    <t xml:space="preserve">Өзге, барлығы соның ішінде: </t>
  </si>
  <si>
    <t>8.7.1</t>
  </si>
  <si>
    <t>8.7.2</t>
  </si>
  <si>
    <t>Банк, инкассация қызметтері</t>
  </si>
  <si>
    <t>8.7.3</t>
  </si>
  <si>
    <t>инкассация</t>
  </si>
  <si>
    <t>БКҚ техникалық қызмет көрсету</t>
  </si>
  <si>
    <t>8.7.4</t>
  </si>
  <si>
    <t>Пайдалану шығындары</t>
  </si>
  <si>
    <t>Барлығы шығындар</t>
  </si>
  <si>
    <t>Табыс</t>
  </si>
  <si>
    <t>Барлығы табыстар</t>
  </si>
  <si>
    <t>Көрсетілген қызметтер көлемі</t>
  </si>
  <si>
    <t>Нормативтік шығындар %</t>
  </si>
  <si>
    <t>мың м3</t>
  </si>
  <si>
    <t xml:space="preserve"> 1м3 өзіндік құны</t>
  </si>
  <si>
    <t>р/с</t>
  </si>
  <si>
    <t xml:space="preserve">хим.реагентов құнының өсуі </t>
  </si>
  <si>
    <t xml:space="preserve">  </t>
  </si>
  <si>
    <t>Соц.отчисления</t>
  </si>
  <si>
    <t xml:space="preserve">Өзге шығындар, барлығы соның ішінде </t>
  </si>
  <si>
    <t>Тех.обслуживание СС</t>
  </si>
  <si>
    <t>Аккредитация</t>
  </si>
  <si>
    <t>7</t>
  </si>
  <si>
    <t>Нотариус, кеден қызметтері</t>
  </si>
  <si>
    <t xml:space="preserve">Банк пен ЦПСИ қызметі </t>
  </si>
  <si>
    <t>6.9.13</t>
  </si>
  <si>
    <t>Затраты согл. Экологич. Кодекса</t>
  </si>
  <si>
    <t>Сборы и платежи за оформл. тр-та</t>
  </si>
  <si>
    <t>8</t>
  </si>
  <si>
    <t xml:space="preserve">Өткізу бойынша шығындар, барлығы соның ішінде </t>
  </si>
  <si>
    <t xml:space="preserve">өзге, барлығы соның ішінде: </t>
  </si>
  <si>
    <t>Барлығы шындар</t>
  </si>
  <si>
    <t xml:space="preserve">Барлығы табыстар </t>
  </si>
  <si>
    <t>Көрссетілетін қызметтер көлемі</t>
  </si>
  <si>
    <t>9</t>
  </si>
  <si>
    <t xml:space="preserve">Өзіндік құн </t>
  </si>
  <si>
    <t>Тариф  (ҚҚС-сыз)</t>
  </si>
  <si>
    <t xml:space="preserve">              2016 жылдың 10 айына "Батыс  су арнасы" ЖШС суды беру қызметтеріне тарифтік сметаның орындалуы                                                                                           </t>
  </si>
  <si>
    <t>Ауытқу  +; -</t>
  </si>
  <si>
    <t>Ауытқу себебі</t>
  </si>
  <si>
    <t>Еңбекақы</t>
  </si>
  <si>
    <t xml:space="preserve">толық көлемде алынбаған </t>
  </si>
  <si>
    <t xml:space="preserve">конкурс қорытындысы б/ша жасалған келісімшарттарға сәйкес бағалар б/ша алынған (бағалар 2015ж. төмен) </t>
  </si>
  <si>
    <t xml:space="preserve">лимит белгіленген, шығынға бақылау </t>
  </si>
  <si>
    <t xml:space="preserve">ТС бекітілген нормалар б/ша қабылданған, шығын нақты, қуатты үнемдеу б/ша шаралар </t>
  </si>
  <si>
    <t xml:space="preserve">орындалған жұмыстар туралы актілер б/ша төлем </t>
  </si>
  <si>
    <t>ЕТҚ толық көлемде бекітілмеген, ИТЖ еңбекақысын бекіту кезінде 2014ж. үшін экон.салалары б/ша жұмысшылардың орташа еңбекақысы деңгейінде қабылданған</t>
  </si>
  <si>
    <t xml:space="preserve">ЕТҚ ұлғаюы  </t>
  </si>
  <si>
    <t>нақты деректер б/ша есептеледі, ТС инвест.бағдарлама сомасына бекітілген</t>
  </si>
  <si>
    <t>Жөндеу</t>
  </si>
  <si>
    <t>қажетті материалдардың жоқтығынан орындалмаған</t>
  </si>
  <si>
    <t xml:space="preserve">нақты </t>
  </si>
  <si>
    <t>Аспаптарды тексеру</t>
  </si>
  <si>
    <t xml:space="preserve">конкурс өткізілмеген, төлем нақты орындалу б/ша </t>
  </si>
  <si>
    <t>6.4.</t>
  </si>
  <si>
    <t xml:space="preserve">Техникалық тексеру, жиындар және төлемдер, НҚ </t>
  </si>
  <si>
    <t>6.5.</t>
  </si>
  <si>
    <t>6.6.</t>
  </si>
  <si>
    <t>Құрылыс үшін бақылау б/ша қызметтер</t>
  </si>
  <si>
    <t>Зертхананы аккредитациялау тарифтерде қарастырылмаған</t>
  </si>
  <si>
    <t>6.9.</t>
  </si>
  <si>
    <t>Газ жабдықтарын ЖСЖ</t>
  </si>
  <si>
    <t>7.0</t>
  </si>
  <si>
    <t>Мекемелік емес күзет қызметтері</t>
  </si>
  <si>
    <t>келісімшарт 2016ж. сәуір айынан жасалған</t>
  </si>
  <si>
    <t>нақты есептеу бойынша</t>
  </si>
  <si>
    <t>толық көлемде алынбаған</t>
  </si>
  <si>
    <t>ТС бекітілген нормалар б/ша қабылданған, шығын нақты, қуатты үнемдеу б/ша</t>
  </si>
  <si>
    <t>нақты</t>
  </si>
  <si>
    <t>шаралар толық көлемде орындалмаған</t>
  </si>
  <si>
    <t xml:space="preserve">орындалған жұмыстар туралы актілер б/ша, пошта қызметтері көлемінің ұлғаюы </t>
  </si>
  <si>
    <t>жасалған келісімшарттарға сәйкес төлем орындалған жұмыстар туралы актілер б/ша</t>
  </si>
  <si>
    <t>орындалған жұмыстар туралы актілер б/ша</t>
  </si>
  <si>
    <t xml:space="preserve">Энергетикалық аудит </t>
  </si>
  <si>
    <t xml:space="preserve">келісімшарт 2016 жылдың шілде айынан жасалған </t>
  </si>
  <si>
    <t>болмады</t>
  </si>
  <si>
    <t xml:space="preserve">Кеңес беру қызметтерін көрсету </t>
  </si>
  <si>
    <t>тарифтік сметада қарастырылмаған</t>
  </si>
  <si>
    <t>нақты есептеулер бойынша</t>
  </si>
  <si>
    <t>мөлшерлеме есептеуі б/ша Салық Кодексіндегі өзгерістер</t>
  </si>
  <si>
    <t>Жерасты суларын өндіру</t>
  </si>
  <si>
    <t>орындалған жұмыстар туралы актілер б/ша оқытуды төлеу</t>
  </si>
  <si>
    <t xml:space="preserve">жаңадан енгізілген нысандарды қабылдау </t>
  </si>
  <si>
    <t>Жер салығы</t>
  </si>
  <si>
    <t>жылға төленген</t>
  </si>
  <si>
    <t xml:space="preserve">кесте бойынша салық төлеу </t>
  </si>
  <si>
    <t>орындалған жұмыстар туралы актілер б/ша шығындар қараша, желтоқсан айларында  болады</t>
  </si>
  <si>
    <t>Өткізу бойынша шығындар, барлығы</t>
  </si>
  <si>
    <t>ТС бекітілген нормалар б/ша қабылданған, шығын нақты</t>
  </si>
  <si>
    <t xml:space="preserve">Тариф 1м3 </t>
  </si>
  <si>
    <t>2016 жылдың 10 айына "Батыс су арнасы" ЖШС ағынды суларды бөлу және тазалау қызметтеріне тарифтік сметаның орындалуы</t>
  </si>
  <si>
    <t>Еңбекақыны төлеу шығыны, барлығы, соның ішінде</t>
  </si>
  <si>
    <t xml:space="preserve">Жөндеу </t>
  </si>
  <si>
    <t xml:space="preserve">5.1. </t>
  </si>
  <si>
    <t xml:space="preserve">5.2. </t>
  </si>
  <si>
    <t xml:space="preserve">5.3. </t>
  </si>
  <si>
    <t>5.4.</t>
  </si>
  <si>
    <t>Техникалық тексеру, жиындар және төлемдер, күзет дабылы</t>
  </si>
  <si>
    <t xml:space="preserve">5.5. </t>
  </si>
  <si>
    <t xml:space="preserve">5.6. </t>
  </si>
  <si>
    <t xml:space="preserve">5.7. </t>
  </si>
  <si>
    <t xml:space="preserve">5.8. </t>
  </si>
  <si>
    <t>6.1.</t>
  </si>
  <si>
    <t>6.2.</t>
  </si>
  <si>
    <t>6.3.</t>
  </si>
  <si>
    <t>Материалдар</t>
  </si>
  <si>
    <t xml:space="preserve">6.7. </t>
  </si>
  <si>
    <t xml:space="preserve">6.8. </t>
  </si>
  <si>
    <t>6.8.1.</t>
  </si>
  <si>
    <t>6.8.2.</t>
  </si>
  <si>
    <t>6.8.3.</t>
  </si>
  <si>
    <t>орындалған жұмыстар туралы актілер б/ша, нақты пайдалану б/ша</t>
  </si>
  <si>
    <t xml:space="preserve">ЕТҚ ұлғаюы </t>
  </si>
  <si>
    <t>қажетті материалдардың жоқтығынан толық көлемде орындалмаған</t>
  </si>
  <si>
    <t xml:space="preserve">тексеруге конкурс өткізілмеген </t>
  </si>
  <si>
    <t>тарифтерде қарастырылмаған</t>
  </si>
  <si>
    <t xml:space="preserve">Байланыс қызметі </t>
  </si>
  <si>
    <t xml:space="preserve">6.8.4. </t>
  </si>
  <si>
    <t>6.8.5.</t>
  </si>
  <si>
    <t>Баспаға жазылу, хабарландырулар, пошта қызметі</t>
  </si>
  <si>
    <t>6.8.6.</t>
  </si>
  <si>
    <t>6.8.7.</t>
  </si>
  <si>
    <t>6.8.8.</t>
  </si>
  <si>
    <t>Энергетикалық аудит</t>
  </si>
  <si>
    <t>6.8.10.</t>
  </si>
  <si>
    <t>6.8.11.</t>
  </si>
  <si>
    <t>6.8.12.</t>
  </si>
  <si>
    <t>6.8.13.</t>
  </si>
  <si>
    <t>Өкілдік шығындар</t>
  </si>
  <si>
    <t>6.8.14.</t>
  </si>
  <si>
    <t>6.8.15.</t>
  </si>
  <si>
    <t xml:space="preserve">нақты есептеулер бойынша </t>
  </si>
  <si>
    <t xml:space="preserve">кесте бойынша салықтарды төлеу </t>
  </si>
  <si>
    <t>Сыйақы төлеуге шығындар</t>
  </si>
  <si>
    <t xml:space="preserve">төлем жылдың соңында </t>
  </si>
  <si>
    <t xml:space="preserve">7.1. </t>
  </si>
  <si>
    <t xml:space="preserve">7.2. </t>
  </si>
  <si>
    <t xml:space="preserve">7.3. </t>
  </si>
  <si>
    <t xml:space="preserve">7.4. </t>
  </si>
  <si>
    <t xml:space="preserve">нақты есептеу бойынша </t>
  </si>
  <si>
    <t xml:space="preserve">7.5. </t>
  </si>
  <si>
    <t xml:space="preserve">7.6. </t>
  </si>
  <si>
    <t xml:space="preserve">7.7. </t>
  </si>
  <si>
    <t>7.9.</t>
  </si>
  <si>
    <t>7.9.1.</t>
  </si>
  <si>
    <t xml:space="preserve">7.9.2. </t>
  </si>
  <si>
    <t xml:space="preserve">7.9.3.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</si>
</sst>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0" fillId="0" borderId="0" xfId="0" applyAlignment="1">
      <alignment horizont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0" fillId="0" borderId="10" xfId="0" applyBorder="1" applyAlignment="1">
      <alignment horizontal="center" vertical="center" shrinkToFit="1"/>
    </xf>
    <xf numFmtId="164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164" fontId="3" fillId="0" borderId="10" xfId="0" applyNumberFormat="1" applyFont="1" applyBorder="1" applyAlignment="1">
      <alignment horizontal="center" vertical="center" shrinkToFit="1"/>
    </xf>
    <xf numFmtId="164" fontId="3" fillId="0" borderId="10" xfId="0" applyNumberFormat="1" applyFont="1" applyBorder="1" applyAlignment="1">
      <alignment horizontal="right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right" vertical="center" shrinkToFit="1"/>
    </xf>
    <xf numFmtId="2" fontId="3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horizontal="right"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shrinkToFit="1"/>
    </xf>
    <xf numFmtId="0" fontId="3" fillId="0" borderId="0" xfId="0" applyFont="1" applyAlignment="1">
      <alignment shrinkToFit="1"/>
    </xf>
    <xf numFmtId="49" fontId="3" fillId="0" borderId="15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"/>
  <sheetViews>
    <sheetView zoomScalePageLayoutView="0" workbookViewId="0" topLeftCell="A8">
      <selection activeCell="AA98" sqref="AA98"/>
    </sheetView>
  </sheetViews>
  <sheetFormatPr defaultColWidth="9.140625" defaultRowHeight="12.75"/>
  <cols>
    <col min="1" max="1" width="6.57421875" style="1" customWidth="1"/>
    <col min="2" max="2" width="30.140625" style="1" customWidth="1"/>
    <col min="3" max="16" width="0" style="1" hidden="1" customWidth="1"/>
    <col min="17" max="17" width="8.57421875" style="1" customWidth="1"/>
    <col min="18" max="18" width="9.00390625" style="1" customWidth="1"/>
    <col min="19" max="19" width="8.140625" style="1" customWidth="1"/>
    <col min="20" max="20" width="0" style="1" hidden="1" customWidth="1"/>
    <col min="21" max="21" width="23.28125" style="1" customWidth="1"/>
    <col min="22" max="16384" width="9.140625" style="1" customWidth="1"/>
  </cols>
  <sheetData>
    <row r="1" spans="1:21" ht="12.75" customHeight="1" hidden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2"/>
      <c r="U1" s="2"/>
    </row>
    <row r="2" spans="1:21" ht="12.75" customHeight="1" hidden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2"/>
      <c r="U2" s="2"/>
    </row>
    <row r="3" spans="1:21" ht="12.75" customHeight="1" hidden="1">
      <c r="A3" s="3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4"/>
      <c r="P3" s="4"/>
      <c r="Q3" s="86"/>
      <c r="R3" s="86"/>
      <c r="S3" s="86"/>
      <c r="T3" s="5"/>
      <c r="U3" s="5"/>
    </row>
    <row r="4" spans="1:21" ht="12.75" hidden="1">
      <c r="A4" s="3"/>
      <c r="B4" s="88"/>
      <c r="C4" s="88"/>
      <c r="D4" s="88"/>
      <c r="E4" s="3"/>
      <c r="F4" s="3"/>
      <c r="G4" s="88"/>
      <c r="H4" s="88"/>
      <c r="I4" s="88"/>
      <c r="J4" s="88"/>
      <c r="K4" s="88"/>
      <c r="L4" s="88"/>
      <c r="M4" s="88"/>
      <c r="N4" s="88"/>
      <c r="O4" s="4"/>
      <c r="P4" s="4"/>
      <c r="Q4" s="86"/>
      <c r="R4" s="86"/>
      <c r="S4" s="86"/>
      <c r="T4" s="5"/>
      <c r="U4" s="5"/>
    </row>
    <row r="5" spans="1:21" ht="12.75" hidden="1">
      <c r="A5" s="6"/>
      <c r="B5" s="6"/>
      <c r="C5" s="3"/>
      <c r="D5" s="3"/>
      <c r="E5" s="7"/>
      <c r="F5" s="7"/>
      <c r="G5" s="3"/>
      <c r="H5" s="3"/>
      <c r="I5" s="3"/>
      <c r="J5" s="3"/>
      <c r="K5" s="3"/>
      <c r="L5" s="3"/>
      <c r="M5" s="3"/>
      <c r="N5" s="3"/>
      <c r="O5" s="4"/>
      <c r="P5" s="4"/>
      <c r="Q5" s="5"/>
      <c r="R5" s="5"/>
      <c r="S5" s="5"/>
      <c r="T5" s="5"/>
      <c r="U5" s="5"/>
    </row>
    <row r="6" spans="1:21" ht="12.75" hidden="1">
      <c r="A6" s="6"/>
      <c r="B6" s="3"/>
      <c r="C6" s="3"/>
      <c r="D6" s="3"/>
      <c r="E6" s="7"/>
      <c r="F6" s="7"/>
      <c r="G6" s="3"/>
      <c r="H6" s="3"/>
      <c r="I6" s="3"/>
      <c r="J6" s="3"/>
      <c r="K6" s="3"/>
      <c r="L6" s="3"/>
      <c r="M6" s="3"/>
      <c r="N6" s="3"/>
      <c r="O6" s="4"/>
      <c r="P6" s="4"/>
      <c r="Q6" s="5"/>
      <c r="R6" s="5"/>
      <c r="S6" s="5"/>
      <c r="T6" s="5"/>
      <c r="U6" s="5"/>
    </row>
    <row r="7" spans="1:21" ht="12.75" hidden="1">
      <c r="A7" s="3"/>
      <c r="B7" s="8"/>
      <c r="C7" s="9"/>
      <c r="D7" s="9"/>
      <c r="E7" s="10"/>
      <c r="F7" s="10"/>
      <c r="G7" s="3"/>
      <c r="H7" s="3"/>
      <c r="I7" s="3"/>
      <c r="J7" s="3"/>
      <c r="K7" s="3"/>
      <c r="L7" s="3"/>
      <c r="M7" s="3"/>
      <c r="N7" s="3"/>
      <c r="O7" s="4"/>
      <c r="P7" s="4"/>
      <c r="Q7" s="5"/>
      <c r="R7" s="5"/>
      <c r="S7" s="5"/>
      <c r="T7" s="5"/>
      <c r="U7" s="5"/>
    </row>
    <row r="8" spans="1:21" ht="15.75" customHeight="1">
      <c r="A8" s="89" t="s">
        <v>158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  <row r="9" spans="1:29" ht="37.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  <c r="R9" s="89"/>
      <c r="S9" s="89"/>
      <c r="T9" s="89"/>
      <c r="U9" s="89"/>
      <c r="AC9" s="11"/>
    </row>
    <row r="10" spans="1:22" ht="51" customHeight="1">
      <c r="A10" s="12" t="s">
        <v>0</v>
      </c>
      <c r="B10" s="91" t="s">
        <v>1</v>
      </c>
      <c r="C10" s="91" t="s">
        <v>2</v>
      </c>
      <c r="D10" s="91" t="s">
        <v>3</v>
      </c>
      <c r="E10" s="91" t="s">
        <v>4</v>
      </c>
      <c r="F10" s="91"/>
      <c r="G10" s="91" t="s">
        <v>2</v>
      </c>
      <c r="H10" s="91" t="s">
        <v>5</v>
      </c>
      <c r="I10" s="91" t="s">
        <v>6</v>
      </c>
      <c r="J10" s="91"/>
      <c r="K10" s="91" t="s">
        <v>3</v>
      </c>
      <c r="L10" s="91" t="s">
        <v>7</v>
      </c>
      <c r="M10" s="91" t="s">
        <v>8</v>
      </c>
      <c r="N10" s="91" t="s">
        <v>9</v>
      </c>
      <c r="O10" s="13"/>
      <c r="P10" s="80"/>
      <c r="Q10" s="99" t="s">
        <v>10</v>
      </c>
      <c r="R10" s="100" t="s">
        <v>11</v>
      </c>
      <c r="S10" s="101" t="s">
        <v>159</v>
      </c>
      <c r="T10" s="92" t="s">
        <v>12</v>
      </c>
      <c r="U10" s="93" t="s">
        <v>160</v>
      </c>
      <c r="V10" s="14"/>
    </row>
    <row r="11" spans="1:22" ht="12.75" hidden="1">
      <c r="A11" s="12" t="s">
        <v>13</v>
      </c>
      <c r="B11" s="91"/>
      <c r="C11" s="91"/>
      <c r="D11" s="91"/>
      <c r="E11" s="15" t="s">
        <v>14</v>
      </c>
      <c r="F11" s="15" t="s">
        <v>15</v>
      </c>
      <c r="G11" s="91"/>
      <c r="H11" s="91"/>
      <c r="I11" s="91"/>
      <c r="J11" s="91"/>
      <c r="K11" s="91"/>
      <c r="L11" s="91"/>
      <c r="M11" s="91"/>
      <c r="N11" s="91"/>
      <c r="O11" s="13"/>
      <c r="P11" s="80"/>
      <c r="Q11" s="99"/>
      <c r="R11" s="100"/>
      <c r="S11" s="101"/>
      <c r="T11" s="92"/>
      <c r="U11" s="93"/>
      <c r="V11" s="14"/>
    </row>
    <row r="12" spans="1:21" ht="38.25">
      <c r="A12" s="12">
        <v>1</v>
      </c>
      <c r="B12" s="12" t="s">
        <v>16</v>
      </c>
      <c r="C12" s="16">
        <f>SUM(C13,C22,C27,C29,C30,C32)</f>
        <v>96553.30000000002</v>
      </c>
      <c r="D12" s="16">
        <f>SUM(D13,D22,D27,D29,D30,D32)</f>
        <v>116331.5</v>
      </c>
      <c r="E12" s="17">
        <f>SUM(E13,E22,E27,E29,E30,E32)</f>
        <v>54360.700000000004</v>
      </c>
      <c r="F12" s="17">
        <f>SUM(F13,F22,F27,F29,F30,F32)</f>
        <v>122632.30000000002</v>
      </c>
      <c r="G12" s="16">
        <f>SUM(G13,G22,G27,G28,G29,G30,G32)</f>
        <v>163127.19999999998</v>
      </c>
      <c r="H12" s="16">
        <f>SUM(H13,H22,H27,H29,H30,H32)</f>
        <v>54360.700000000004</v>
      </c>
      <c r="I12" s="16">
        <f>SUM(I13,I22,I27,I29,I30,I32)</f>
        <v>122632.30000000002</v>
      </c>
      <c r="J12" s="16">
        <f>SUM(J13,J22,J27,J29,J30,J32)</f>
        <v>0</v>
      </c>
      <c r="K12" s="16">
        <f>SUM(K13,K22,K27,K28,K29,K30,K32)</f>
        <v>163052.9</v>
      </c>
      <c r="L12" s="16">
        <f>SUM(L13,L22,L27,L28,L29,L30,L32)</f>
        <v>163037.9</v>
      </c>
      <c r="M12" s="16">
        <f>SUM(M13,M22,M27,M28,M29,M30,M32)</f>
        <v>163112.2</v>
      </c>
      <c r="N12" s="16">
        <f>SUM(G12,K12,L12,M12)</f>
        <v>652330.2</v>
      </c>
      <c r="O12" s="18"/>
      <c r="P12" s="81"/>
      <c r="Q12" s="70">
        <v>754710</v>
      </c>
      <c r="R12" s="82">
        <v>769263.6</v>
      </c>
      <c r="S12" s="84">
        <v>14553.9</v>
      </c>
      <c r="T12" s="21">
        <f aca="true" t="shared" si="0" ref="T12:T30">SUM(R12-Q12)</f>
        <v>14553.599999999977</v>
      </c>
      <c r="U12" s="68"/>
    </row>
    <row r="13" spans="1:21" ht="25.5">
      <c r="A13" s="16">
        <v>1</v>
      </c>
      <c r="B13" s="22" t="s">
        <v>17</v>
      </c>
      <c r="C13" s="16">
        <f>SUM(C14:C20)</f>
        <v>36167</v>
      </c>
      <c r="D13" s="16">
        <f>SUM(D14:D20)</f>
        <v>41888.2</v>
      </c>
      <c r="E13" s="17">
        <f aca="true" t="shared" si="1" ref="E13:N13">SUM(E14:E21)</f>
        <v>16519.600000000002</v>
      </c>
      <c r="F13" s="17">
        <f t="shared" si="1"/>
        <v>33653.700000000004</v>
      </c>
      <c r="G13" s="16">
        <f t="shared" si="1"/>
        <v>49514.2</v>
      </c>
      <c r="H13" s="16">
        <f t="shared" si="1"/>
        <v>16519.600000000002</v>
      </c>
      <c r="I13" s="16">
        <f t="shared" si="1"/>
        <v>33653.700000000004</v>
      </c>
      <c r="J13" s="16">
        <f t="shared" si="1"/>
        <v>0</v>
      </c>
      <c r="K13" s="16">
        <f t="shared" si="1"/>
        <v>49514.2</v>
      </c>
      <c r="L13" s="16">
        <f t="shared" si="1"/>
        <v>49514.1</v>
      </c>
      <c r="M13" s="16">
        <f t="shared" si="1"/>
        <v>49514</v>
      </c>
      <c r="N13" s="16">
        <f t="shared" si="1"/>
        <v>198056.5</v>
      </c>
      <c r="O13" s="18"/>
      <c r="P13" s="18"/>
      <c r="Q13" s="83">
        <v>274429</v>
      </c>
      <c r="R13" s="20">
        <v>198523.3</v>
      </c>
      <c r="S13" s="84">
        <v>-75905.6</v>
      </c>
      <c r="T13" s="67">
        <f t="shared" si="0"/>
        <v>-75905.70000000001</v>
      </c>
      <c r="U13" s="70"/>
    </row>
    <row r="14" spans="1:21" ht="18" customHeight="1">
      <c r="A14" s="23" t="s">
        <v>18</v>
      </c>
      <c r="B14" s="22" t="s">
        <v>19</v>
      </c>
      <c r="C14" s="24">
        <v>1565</v>
      </c>
      <c r="D14" s="24">
        <v>1518.4</v>
      </c>
      <c r="E14" s="25">
        <v>225.2</v>
      </c>
      <c r="F14" s="25">
        <v>923.1</v>
      </c>
      <c r="G14" s="16">
        <v>675.5</v>
      </c>
      <c r="H14" s="16">
        <v>225.2</v>
      </c>
      <c r="I14" s="16">
        <v>923.1</v>
      </c>
      <c r="J14" s="16"/>
      <c r="K14" s="16">
        <v>675.5</v>
      </c>
      <c r="L14" s="16">
        <v>675.4</v>
      </c>
      <c r="M14" s="16">
        <v>675.4</v>
      </c>
      <c r="N14" s="16">
        <f>SUM(G14,K14,L14,M14)</f>
        <v>2701.8</v>
      </c>
      <c r="O14" s="18"/>
      <c r="P14" s="18"/>
      <c r="Q14" s="19">
        <v>11291</v>
      </c>
      <c r="R14" s="19">
        <v>6321.3</v>
      </c>
      <c r="S14" s="84">
        <v>-4969.7</v>
      </c>
      <c r="T14" s="21">
        <f t="shared" si="0"/>
        <v>-4969.7</v>
      </c>
      <c r="U14" s="69" t="s">
        <v>162</v>
      </c>
    </row>
    <row r="15" spans="1:21" ht="69.75" customHeight="1">
      <c r="A15" s="23" t="s">
        <v>20</v>
      </c>
      <c r="B15" s="22" t="s">
        <v>21</v>
      </c>
      <c r="C15" s="24">
        <v>1050</v>
      </c>
      <c r="D15" s="24">
        <v>9380</v>
      </c>
      <c r="E15" s="25">
        <v>2656.4</v>
      </c>
      <c r="F15" s="25">
        <v>7416.3</v>
      </c>
      <c r="G15" s="16">
        <v>7969.1</v>
      </c>
      <c r="H15" s="16">
        <v>2656.4</v>
      </c>
      <c r="I15" s="16">
        <v>7416.3</v>
      </c>
      <c r="J15" s="16"/>
      <c r="K15" s="16">
        <v>7969.1</v>
      </c>
      <c r="L15" s="16">
        <v>7969.1</v>
      </c>
      <c r="M15" s="16">
        <v>7969.1</v>
      </c>
      <c r="N15" s="16">
        <f>SUM(G15,K15,L15,M15)</f>
        <v>31876.4</v>
      </c>
      <c r="O15" s="18"/>
      <c r="P15" s="18"/>
      <c r="Q15" s="19">
        <v>74562.8</v>
      </c>
      <c r="R15" s="19">
        <v>55737.9</v>
      </c>
      <c r="S15" s="84">
        <v>-18824.9</v>
      </c>
      <c r="T15" s="21">
        <f t="shared" si="0"/>
        <v>-18824.9</v>
      </c>
      <c r="U15" s="20" t="s">
        <v>163</v>
      </c>
    </row>
    <row r="16" spans="1:21" ht="29.25" customHeight="1">
      <c r="A16" s="23" t="s">
        <v>22</v>
      </c>
      <c r="B16" s="22" t="s">
        <v>23</v>
      </c>
      <c r="C16" s="24">
        <v>5166</v>
      </c>
      <c r="D16" s="24">
        <v>5164.8</v>
      </c>
      <c r="E16" s="25">
        <v>2927.9</v>
      </c>
      <c r="F16" s="25">
        <v>6036.4</v>
      </c>
      <c r="G16" s="16">
        <v>8783.8</v>
      </c>
      <c r="H16" s="16">
        <v>2927.9</v>
      </c>
      <c r="I16" s="16">
        <v>6036.4</v>
      </c>
      <c r="J16" s="16"/>
      <c r="K16" s="16">
        <v>8783.8</v>
      </c>
      <c r="L16" s="16">
        <v>8783.8</v>
      </c>
      <c r="M16" s="16">
        <v>8783.8</v>
      </c>
      <c r="N16" s="16">
        <f>SUM(G16,K16,L16,M16)</f>
        <v>35135.2</v>
      </c>
      <c r="O16" s="18"/>
      <c r="P16" s="18"/>
      <c r="Q16" s="19">
        <v>38087</v>
      </c>
      <c r="R16" s="19">
        <v>23313</v>
      </c>
      <c r="S16" s="84">
        <v>-14774</v>
      </c>
      <c r="T16" s="21">
        <f t="shared" si="0"/>
        <v>-14774</v>
      </c>
      <c r="U16" s="20" t="s">
        <v>164</v>
      </c>
    </row>
    <row r="17" spans="1:21" ht="12.75">
      <c r="A17" s="23" t="s">
        <v>24</v>
      </c>
      <c r="B17" s="22" t="s">
        <v>25</v>
      </c>
      <c r="C17" s="24">
        <v>965</v>
      </c>
      <c r="D17" s="24" t="s">
        <v>26</v>
      </c>
      <c r="E17" s="25">
        <v>146.7</v>
      </c>
      <c r="F17" s="25">
        <v>428.9</v>
      </c>
      <c r="G17" s="16">
        <v>440</v>
      </c>
      <c r="H17" s="16">
        <v>146.7</v>
      </c>
      <c r="I17" s="16">
        <v>428.9</v>
      </c>
      <c r="J17" s="16"/>
      <c r="K17" s="16">
        <v>440</v>
      </c>
      <c r="L17" s="16">
        <v>440</v>
      </c>
      <c r="M17" s="16">
        <v>440</v>
      </c>
      <c r="N17" s="16">
        <f>SUM(G17,K17,L17,M17)</f>
        <v>1760</v>
      </c>
      <c r="O17" s="18"/>
      <c r="P17" s="18"/>
      <c r="Q17" s="19">
        <v>1916.9</v>
      </c>
      <c r="R17" s="19">
        <v>1498.8</v>
      </c>
      <c r="S17" s="84">
        <v>-418.1</v>
      </c>
      <c r="T17" s="21">
        <f t="shared" si="0"/>
        <v>-418.10000000000014</v>
      </c>
      <c r="U17" s="20"/>
    </row>
    <row r="18" spans="1:21" ht="12.75" hidden="1">
      <c r="A18" s="23"/>
      <c r="B18" s="22"/>
      <c r="C18" s="24"/>
      <c r="D18" s="24"/>
      <c r="E18" s="25"/>
      <c r="F18" s="25"/>
      <c r="G18" s="16"/>
      <c r="H18" s="16"/>
      <c r="I18" s="16"/>
      <c r="J18" s="16"/>
      <c r="K18" s="16"/>
      <c r="L18" s="16"/>
      <c r="M18" s="16"/>
      <c r="N18" s="16"/>
      <c r="O18" s="18"/>
      <c r="P18" s="18"/>
      <c r="Q18" s="19"/>
      <c r="R18" s="19"/>
      <c r="S18" s="84"/>
      <c r="T18" s="21">
        <f t="shared" si="0"/>
        <v>0</v>
      </c>
      <c r="U18" s="20"/>
    </row>
    <row r="19" spans="1:21" ht="40.5" customHeight="1">
      <c r="A19" s="23" t="s">
        <v>27</v>
      </c>
      <c r="B19" s="22" t="s">
        <v>28</v>
      </c>
      <c r="C19" s="24">
        <v>25089</v>
      </c>
      <c r="D19" s="24">
        <v>23159</v>
      </c>
      <c r="E19" s="25">
        <v>8785.2</v>
      </c>
      <c r="F19" s="25">
        <v>15428.3</v>
      </c>
      <c r="G19" s="16">
        <v>26355.8</v>
      </c>
      <c r="H19" s="16">
        <v>8785.2</v>
      </c>
      <c r="I19" s="16">
        <v>15428.3</v>
      </c>
      <c r="J19" s="16"/>
      <c r="K19" s="16">
        <v>26355.8</v>
      </c>
      <c r="L19" s="16">
        <v>26355.8</v>
      </c>
      <c r="M19" s="16">
        <v>26355.7</v>
      </c>
      <c r="N19" s="16">
        <f>SUM(G19,K19,L19,M19)</f>
        <v>105423.09999999999</v>
      </c>
      <c r="O19" s="18"/>
      <c r="P19" s="18"/>
      <c r="Q19" s="75">
        <v>125985</v>
      </c>
      <c r="R19" s="73">
        <v>88677.1</v>
      </c>
      <c r="S19" s="84">
        <v>-37307.9</v>
      </c>
      <c r="T19" s="21">
        <f t="shared" si="0"/>
        <v>-37307.899999999994</v>
      </c>
      <c r="U19" s="20" t="s">
        <v>165</v>
      </c>
    </row>
    <row r="20" spans="1:21" ht="25.5">
      <c r="A20" s="23" t="s">
        <v>29</v>
      </c>
      <c r="B20" s="22" t="s">
        <v>30</v>
      </c>
      <c r="C20" s="24">
        <v>2332</v>
      </c>
      <c r="D20" s="24">
        <v>2666</v>
      </c>
      <c r="E20" s="25">
        <v>1763.3</v>
      </c>
      <c r="F20" s="25">
        <v>3327.9</v>
      </c>
      <c r="G20" s="16">
        <v>5290</v>
      </c>
      <c r="H20" s="16">
        <v>1763.3</v>
      </c>
      <c r="I20" s="16">
        <v>3327.9</v>
      </c>
      <c r="J20" s="16"/>
      <c r="K20" s="16">
        <v>5290</v>
      </c>
      <c r="L20" s="16">
        <v>5290</v>
      </c>
      <c r="M20" s="16">
        <v>5290</v>
      </c>
      <c r="N20" s="16">
        <f>SUM(G20,K20,L20,M20)</f>
        <v>21160</v>
      </c>
      <c r="O20" s="18"/>
      <c r="P20" s="18"/>
      <c r="Q20" s="75">
        <v>22586.2</v>
      </c>
      <c r="R20" s="73">
        <v>22975.2</v>
      </c>
      <c r="S20" s="84">
        <v>389</v>
      </c>
      <c r="T20" s="21">
        <f t="shared" si="0"/>
        <v>389</v>
      </c>
      <c r="U20" s="20" t="s">
        <v>166</v>
      </c>
    </row>
    <row r="21" spans="1:21" ht="12.75" hidden="1">
      <c r="A21" s="23" t="s">
        <v>31</v>
      </c>
      <c r="B21" s="22" t="s">
        <v>32</v>
      </c>
      <c r="C21" s="24"/>
      <c r="D21" s="24"/>
      <c r="E21" s="25">
        <v>14.9</v>
      </c>
      <c r="F21" s="25">
        <v>92.8</v>
      </c>
      <c r="G21" s="16" t="s">
        <v>33</v>
      </c>
      <c r="H21" s="16">
        <v>14.9</v>
      </c>
      <c r="I21" s="16">
        <v>92.8</v>
      </c>
      <c r="J21" s="16"/>
      <c r="K21" s="16" t="s">
        <v>33</v>
      </c>
      <c r="L21" s="16" t="s">
        <v>33</v>
      </c>
      <c r="M21" s="16" t="s">
        <v>33</v>
      </c>
      <c r="N21" s="16">
        <f>SUM(G21,K21,L21,M21)</f>
        <v>0</v>
      </c>
      <c r="O21" s="18"/>
      <c r="P21" s="18"/>
      <c r="Q21" s="76"/>
      <c r="R21" s="77"/>
      <c r="S21" s="84"/>
      <c r="T21" s="21">
        <f t="shared" si="0"/>
        <v>0</v>
      </c>
      <c r="U21" s="20"/>
    </row>
    <row r="22" spans="1:21" ht="25.5">
      <c r="A22" s="23">
        <v>2</v>
      </c>
      <c r="B22" s="22" t="s">
        <v>34</v>
      </c>
      <c r="C22" s="16">
        <f aca="true" t="shared" si="2" ref="C22:M22">SUM(C23:C26)</f>
        <v>44035.100000000006</v>
      </c>
      <c r="D22" s="16">
        <f t="shared" si="2"/>
        <v>48510.200000000004</v>
      </c>
      <c r="E22" s="26">
        <f t="shared" si="2"/>
        <v>22927.9</v>
      </c>
      <c r="F22" s="17">
        <f t="shared" si="2"/>
        <v>54067.4</v>
      </c>
      <c r="G22" s="16">
        <f t="shared" si="2"/>
        <v>68783.7</v>
      </c>
      <c r="H22" s="16">
        <f t="shared" si="2"/>
        <v>22927.9</v>
      </c>
      <c r="I22" s="16">
        <f t="shared" si="2"/>
        <v>54067.4</v>
      </c>
      <c r="J22" s="16">
        <f t="shared" si="2"/>
        <v>0</v>
      </c>
      <c r="K22" s="16">
        <f t="shared" si="2"/>
        <v>68783.8</v>
      </c>
      <c r="L22" s="16">
        <f t="shared" si="2"/>
        <v>68783.8</v>
      </c>
      <c r="M22" s="16">
        <f t="shared" si="2"/>
        <v>68783.6</v>
      </c>
      <c r="N22" s="16">
        <f>SUM(G22,K22,L22,M22)</f>
        <v>275134.9</v>
      </c>
      <c r="O22" s="18"/>
      <c r="P22" s="18"/>
      <c r="Q22" s="75">
        <v>292149</v>
      </c>
      <c r="R22" s="73">
        <v>328180.4</v>
      </c>
      <c r="S22" s="84">
        <v>36031</v>
      </c>
      <c r="T22" s="21">
        <f t="shared" si="0"/>
        <v>36031.40000000002</v>
      </c>
      <c r="U22" s="20"/>
    </row>
    <row r="23" spans="1:21" ht="90.75" customHeight="1">
      <c r="A23" s="23" t="s">
        <v>35</v>
      </c>
      <c r="B23" s="22" t="s">
        <v>161</v>
      </c>
      <c r="C23" s="16">
        <v>40068.3</v>
      </c>
      <c r="D23" s="16">
        <v>44140.3</v>
      </c>
      <c r="E23" s="17">
        <v>20862.5</v>
      </c>
      <c r="F23" s="17">
        <v>37491.5</v>
      </c>
      <c r="G23" s="16">
        <v>62587.5</v>
      </c>
      <c r="H23" s="16">
        <v>20862.5</v>
      </c>
      <c r="I23" s="16">
        <v>37491.5</v>
      </c>
      <c r="J23" s="16"/>
      <c r="K23" s="16">
        <v>62587.6</v>
      </c>
      <c r="L23" s="16">
        <v>62587.6</v>
      </c>
      <c r="M23" s="16">
        <v>62587.5</v>
      </c>
      <c r="N23" s="16">
        <f>SUM(G23,K23,L23,M23)</f>
        <v>250350.2</v>
      </c>
      <c r="O23" s="18"/>
      <c r="P23" s="18"/>
      <c r="Q23" s="75">
        <v>263973</v>
      </c>
      <c r="R23" s="78">
        <v>295610.8</v>
      </c>
      <c r="S23" s="84">
        <v>31637.9</v>
      </c>
      <c r="T23" s="21">
        <f t="shared" si="0"/>
        <v>31637.79999999999</v>
      </c>
      <c r="U23" s="20" t="s">
        <v>167</v>
      </c>
    </row>
    <row r="24" spans="1:21" ht="25.5" hidden="1">
      <c r="A24" s="23" t="s">
        <v>36</v>
      </c>
      <c r="B24" s="22" t="s">
        <v>37</v>
      </c>
      <c r="C24" s="16"/>
      <c r="D24" s="16"/>
      <c r="E24" s="16"/>
      <c r="F24" s="17">
        <v>11705.4</v>
      </c>
      <c r="G24" s="16"/>
      <c r="H24" s="16"/>
      <c r="I24" s="16">
        <v>11705.4</v>
      </c>
      <c r="J24" s="16"/>
      <c r="K24" s="16" t="s">
        <v>33</v>
      </c>
      <c r="L24" s="16" t="s">
        <v>33</v>
      </c>
      <c r="M24" s="16" t="s">
        <v>33</v>
      </c>
      <c r="N24" s="16"/>
      <c r="O24" s="18"/>
      <c r="P24" s="18"/>
      <c r="Q24" s="75">
        <v>2059</v>
      </c>
      <c r="R24" s="74">
        <v>1527.6</v>
      </c>
      <c r="S24" s="84"/>
      <c r="T24" s="21">
        <f t="shared" si="0"/>
        <v>-531.4000000000001</v>
      </c>
      <c r="U24" s="20"/>
    </row>
    <row r="25" spans="1:21" ht="12.75" hidden="1">
      <c r="A25" s="23"/>
      <c r="B25" s="22"/>
      <c r="C25" s="16"/>
      <c r="D25" s="16"/>
      <c r="E25" s="16"/>
      <c r="F25" s="17"/>
      <c r="G25" s="16"/>
      <c r="H25" s="16"/>
      <c r="I25" s="16"/>
      <c r="J25" s="16"/>
      <c r="K25" s="16"/>
      <c r="L25" s="16"/>
      <c r="M25" s="16"/>
      <c r="N25" s="18"/>
      <c r="O25" s="18"/>
      <c r="P25" s="18"/>
      <c r="Q25" s="75">
        <v>164.3</v>
      </c>
      <c r="R25" s="79">
        <v>141.9</v>
      </c>
      <c r="S25" s="84"/>
      <c r="T25" s="21">
        <f t="shared" si="0"/>
        <v>-22.400000000000006</v>
      </c>
      <c r="U25" s="20"/>
    </row>
    <row r="26" spans="1:21" ht="26.25" customHeight="1">
      <c r="A26" s="23" t="s">
        <v>36</v>
      </c>
      <c r="B26" s="22" t="s">
        <v>38</v>
      </c>
      <c r="C26" s="16">
        <v>3966.8</v>
      </c>
      <c r="D26" s="16">
        <v>4369.9</v>
      </c>
      <c r="E26" s="17">
        <v>2065.4</v>
      </c>
      <c r="F26" s="17">
        <v>4870.5</v>
      </c>
      <c r="G26" s="16">
        <v>6196.2</v>
      </c>
      <c r="H26" s="16">
        <v>2065.4</v>
      </c>
      <c r="I26" s="16">
        <v>4870.5</v>
      </c>
      <c r="J26" s="16"/>
      <c r="K26" s="16">
        <v>6196.2</v>
      </c>
      <c r="L26" s="16">
        <v>6196.2</v>
      </c>
      <c r="M26" s="16">
        <v>6196.1</v>
      </c>
      <c r="N26" s="16">
        <f aca="true" t="shared" si="3" ref="N26:N38">SUM(G26,K26,L26,M26)</f>
        <v>24784.699999999997</v>
      </c>
      <c r="O26" s="18"/>
      <c r="P26" s="18"/>
      <c r="Q26" s="19">
        <v>26117.5</v>
      </c>
      <c r="R26" s="38">
        <v>31042</v>
      </c>
      <c r="S26" s="84">
        <v>4924.5</v>
      </c>
      <c r="T26" s="21">
        <f t="shared" si="0"/>
        <v>4924.5</v>
      </c>
      <c r="U26" s="20" t="s">
        <v>168</v>
      </c>
    </row>
    <row r="27" spans="1:21" ht="12.75">
      <c r="A27" s="23" t="s">
        <v>39</v>
      </c>
      <c r="B27" s="27" t="s">
        <v>40</v>
      </c>
      <c r="C27" s="16">
        <v>88.1</v>
      </c>
      <c r="D27" s="16">
        <v>0.1</v>
      </c>
      <c r="E27" s="16"/>
      <c r="F27" s="16"/>
      <c r="G27" s="16"/>
      <c r="H27" s="16"/>
      <c r="I27" s="16"/>
      <c r="J27" s="16"/>
      <c r="K27" s="16">
        <f>SUM(H27:I27)</f>
        <v>0</v>
      </c>
      <c r="L27" s="16"/>
      <c r="M27" s="16"/>
      <c r="N27" s="16">
        <f t="shared" si="3"/>
        <v>0</v>
      </c>
      <c r="O27" s="18"/>
      <c r="P27" s="18"/>
      <c r="Q27" s="19">
        <v>2059</v>
      </c>
      <c r="R27" s="19">
        <v>1527.6</v>
      </c>
      <c r="S27" s="84">
        <v>-531.4</v>
      </c>
      <c r="T27" s="21">
        <f t="shared" si="0"/>
        <v>-531.4000000000001</v>
      </c>
      <c r="U27" s="20"/>
    </row>
    <row r="28" spans="1:21" ht="12.75">
      <c r="A28" s="23" t="s">
        <v>41</v>
      </c>
      <c r="B28" s="27" t="s">
        <v>42</v>
      </c>
      <c r="C28" s="16"/>
      <c r="D28" s="16"/>
      <c r="E28" s="16"/>
      <c r="F28" s="16"/>
      <c r="G28" s="16">
        <v>89.5</v>
      </c>
      <c r="H28" s="16"/>
      <c r="I28" s="16"/>
      <c r="J28" s="16"/>
      <c r="K28" s="16">
        <v>14.9</v>
      </c>
      <c r="L28" s="16"/>
      <c r="M28" s="16">
        <v>74.6</v>
      </c>
      <c r="N28" s="16">
        <f t="shared" si="3"/>
        <v>179</v>
      </c>
      <c r="O28" s="18"/>
      <c r="P28" s="18"/>
      <c r="Q28" s="19">
        <v>164.3</v>
      </c>
      <c r="R28" s="19">
        <v>141.9</v>
      </c>
      <c r="S28" s="84">
        <v>-22.4</v>
      </c>
      <c r="T28" s="21">
        <f t="shared" si="0"/>
        <v>-22.400000000000006</v>
      </c>
      <c r="U28" s="20"/>
    </row>
    <row r="29" spans="1:21" ht="54.75" customHeight="1">
      <c r="A29" s="23" t="s">
        <v>44</v>
      </c>
      <c r="B29" s="22" t="s">
        <v>43</v>
      </c>
      <c r="C29" s="16">
        <v>11713.4</v>
      </c>
      <c r="D29" s="16">
        <v>11713.5</v>
      </c>
      <c r="E29" s="17">
        <v>7087.3</v>
      </c>
      <c r="F29" s="17">
        <v>15829.1</v>
      </c>
      <c r="G29" s="16">
        <v>21262</v>
      </c>
      <c r="H29" s="16">
        <v>7087.3</v>
      </c>
      <c r="I29" s="16">
        <v>15829.1</v>
      </c>
      <c r="J29" s="16"/>
      <c r="K29" s="16">
        <v>21262</v>
      </c>
      <c r="L29" s="16">
        <v>21262</v>
      </c>
      <c r="M29" s="16">
        <v>21262</v>
      </c>
      <c r="N29" s="16">
        <f t="shared" si="3"/>
        <v>85048</v>
      </c>
      <c r="O29" s="18"/>
      <c r="P29" s="18"/>
      <c r="Q29" s="19">
        <v>81493</v>
      </c>
      <c r="R29" s="19">
        <v>164350.2</v>
      </c>
      <c r="S29" s="84">
        <v>82857.2</v>
      </c>
      <c r="T29" s="21">
        <f t="shared" si="0"/>
        <v>82857.20000000001</v>
      </c>
      <c r="U29" s="20" t="s">
        <v>169</v>
      </c>
    </row>
    <row r="30" spans="1:21" ht="29.25" customHeight="1">
      <c r="A30" s="23" t="s">
        <v>45</v>
      </c>
      <c r="B30" s="22" t="s">
        <v>170</v>
      </c>
      <c r="C30" s="16">
        <v>3726.6</v>
      </c>
      <c r="D30" s="16">
        <v>13526</v>
      </c>
      <c r="E30" s="17">
        <v>7324.8</v>
      </c>
      <c r="F30" s="17">
        <v>18725</v>
      </c>
      <c r="G30" s="16">
        <v>21974.4</v>
      </c>
      <c r="H30" s="16">
        <v>7324.8</v>
      </c>
      <c r="I30" s="16">
        <v>18725</v>
      </c>
      <c r="J30" s="16"/>
      <c r="K30" s="16">
        <v>21974.4</v>
      </c>
      <c r="L30" s="16">
        <v>21974.4</v>
      </c>
      <c r="M30" s="16">
        <v>21974.4</v>
      </c>
      <c r="N30" s="16">
        <f t="shared" si="3"/>
        <v>87897.6</v>
      </c>
      <c r="O30" s="18"/>
      <c r="P30" s="18"/>
      <c r="Q30" s="19">
        <v>96709.3</v>
      </c>
      <c r="R30" s="19">
        <v>69914.9</v>
      </c>
      <c r="S30" s="84">
        <v>-26794.4</v>
      </c>
      <c r="T30" s="21">
        <f t="shared" si="0"/>
        <v>-26794.40000000001</v>
      </c>
      <c r="U30" s="20" t="s">
        <v>171</v>
      </c>
    </row>
    <row r="31" spans="1:21" ht="38.25" hidden="1">
      <c r="A31" s="23" t="s">
        <v>45</v>
      </c>
      <c r="B31" s="22" t="s">
        <v>46</v>
      </c>
      <c r="C31" s="16"/>
      <c r="D31" s="16"/>
      <c r="E31" s="17">
        <v>7324.88</v>
      </c>
      <c r="F31" s="17">
        <v>18725</v>
      </c>
      <c r="G31" s="16">
        <v>21974.4</v>
      </c>
      <c r="H31" s="16">
        <v>7624.88</v>
      </c>
      <c r="I31" s="16">
        <v>18725</v>
      </c>
      <c r="J31" s="16"/>
      <c r="K31" s="16">
        <v>21974.4</v>
      </c>
      <c r="L31" s="16">
        <v>21974.4</v>
      </c>
      <c r="M31" s="16">
        <v>21974.4</v>
      </c>
      <c r="N31" s="16">
        <f t="shared" si="3"/>
        <v>87897.6</v>
      </c>
      <c r="O31" s="18"/>
      <c r="P31" s="18"/>
      <c r="Q31" s="19"/>
      <c r="R31" s="19"/>
      <c r="S31" s="84"/>
      <c r="T31" s="21"/>
      <c r="U31" s="20"/>
    </row>
    <row r="32" spans="1:21" ht="25.5">
      <c r="A32" s="23" t="s">
        <v>47</v>
      </c>
      <c r="B32" s="28" t="s">
        <v>48</v>
      </c>
      <c r="C32" s="16">
        <f aca="true" t="shared" si="4" ref="C32:M32">SUM(C33:C39)</f>
        <v>823.1</v>
      </c>
      <c r="D32" s="16">
        <f t="shared" si="4"/>
        <v>693.5000000000001</v>
      </c>
      <c r="E32" s="17">
        <f t="shared" si="4"/>
        <v>501.09999999999997</v>
      </c>
      <c r="F32" s="17">
        <f t="shared" si="4"/>
        <v>357.0999999999999</v>
      </c>
      <c r="G32" s="16">
        <f t="shared" si="4"/>
        <v>1503.3999999999999</v>
      </c>
      <c r="H32" s="16">
        <f t="shared" si="4"/>
        <v>501.09999999999997</v>
      </c>
      <c r="I32" s="16">
        <f t="shared" si="4"/>
        <v>357.0999999999999</v>
      </c>
      <c r="J32" s="16">
        <f t="shared" si="4"/>
        <v>0</v>
      </c>
      <c r="K32" s="16">
        <f t="shared" si="4"/>
        <v>1503.6</v>
      </c>
      <c r="L32" s="16">
        <f t="shared" si="4"/>
        <v>1503.6</v>
      </c>
      <c r="M32" s="16">
        <f t="shared" si="4"/>
        <v>1503.6</v>
      </c>
      <c r="N32" s="16">
        <f t="shared" si="3"/>
        <v>6014.200000000001</v>
      </c>
      <c r="O32" s="18"/>
      <c r="P32" s="18"/>
      <c r="Q32" s="20">
        <v>9764.8</v>
      </c>
      <c r="R32" s="20">
        <v>8152.9</v>
      </c>
      <c r="S32" s="84">
        <v>-1611.9</v>
      </c>
      <c r="T32" s="21">
        <f aca="true" t="shared" si="5" ref="T32:T40">SUM(R32-Q32)</f>
        <v>-1611.8999999999996</v>
      </c>
      <c r="U32" s="20"/>
    </row>
    <row r="33" spans="1:21" ht="12.75">
      <c r="A33" s="23" t="s">
        <v>49</v>
      </c>
      <c r="B33" s="22" t="s">
        <v>50</v>
      </c>
      <c r="C33" s="16">
        <v>76</v>
      </c>
      <c r="D33" s="16">
        <v>66.2</v>
      </c>
      <c r="E33" s="17">
        <v>8.9</v>
      </c>
      <c r="F33" s="17">
        <v>165</v>
      </c>
      <c r="G33" s="16">
        <v>26.7</v>
      </c>
      <c r="H33" s="16">
        <v>8.9</v>
      </c>
      <c r="I33" s="16">
        <v>165</v>
      </c>
      <c r="J33" s="16"/>
      <c r="K33" s="16">
        <v>26.8</v>
      </c>
      <c r="L33" s="16">
        <v>26.8</v>
      </c>
      <c r="M33" s="16">
        <v>26.8</v>
      </c>
      <c r="N33" s="16">
        <f t="shared" si="3"/>
        <v>107.1</v>
      </c>
      <c r="O33" s="18"/>
      <c r="P33" s="18"/>
      <c r="Q33" s="19">
        <v>225.9</v>
      </c>
      <c r="R33" s="19">
        <v>116.8</v>
      </c>
      <c r="S33" s="84">
        <v>-109.1</v>
      </c>
      <c r="T33" s="21">
        <f t="shared" si="5"/>
        <v>-109.10000000000001</v>
      </c>
      <c r="U33" s="20" t="s">
        <v>172</v>
      </c>
    </row>
    <row r="34" spans="1:21" ht="25.5" customHeight="1">
      <c r="A34" s="23" t="s">
        <v>51</v>
      </c>
      <c r="B34" s="22" t="s">
        <v>173</v>
      </c>
      <c r="C34" s="16">
        <v>418.7</v>
      </c>
      <c r="D34" s="16">
        <v>331.3</v>
      </c>
      <c r="E34" s="17">
        <v>391.4</v>
      </c>
      <c r="F34" s="17"/>
      <c r="G34" s="16">
        <v>1174.3</v>
      </c>
      <c r="H34" s="16">
        <v>391.4</v>
      </c>
      <c r="I34" s="16"/>
      <c r="J34" s="16"/>
      <c r="K34" s="16">
        <v>1174.4</v>
      </c>
      <c r="L34" s="16">
        <v>1174.4</v>
      </c>
      <c r="M34" s="16">
        <v>1174.3</v>
      </c>
      <c r="N34" s="16">
        <f t="shared" si="3"/>
        <v>4697.4</v>
      </c>
      <c r="O34" s="18"/>
      <c r="P34" s="18"/>
      <c r="Q34" s="19">
        <v>446.1</v>
      </c>
      <c r="R34" s="19">
        <v>13.8</v>
      </c>
      <c r="S34" s="84">
        <v>-432.3</v>
      </c>
      <c r="T34" s="21">
        <f t="shared" si="5"/>
        <v>-432.3</v>
      </c>
      <c r="U34" s="20" t="s">
        <v>174</v>
      </c>
    </row>
    <row r="35" spans="1:21" ht="21" customHeight="1">
      <c r="A35" s="23" t="s">
        <v>52</v>
      </c>
      <c r="B35" s="22" t="s">
        <v>53</v>
      </c>
      <c r="C35" s="16">
        <v>226.2</v>
      </c>
      <c r="D35" s="16">
        <v>196.7</v>
      </c>
      <c r="E35" s="17">
        <v>63</v>
      </c>
      <c r="F35" s="17">
        <v>98.9</v>
      </c>
      <c r="G35" s="16">
        <v>189</v>
      </c>
      <c r="H35" s="16">
        <v>63</v>
      </c>
      <c r="I35" s="16">
        <v>98.9</v>
      </c>
      <c r="J35" s="16"/>
      <c r="K35" s="16">
        <v>189</v>
      </c>
      <c r="L35" s="16">
        <v>189.1</v>
      </c>
      <c r="M35" s="16">
        <v>189.1</v>
      </c>
      <c r="N35" s="16">
        <f t="shared" si="3"/>
        <v>756.2</v>
      </c>
      <c r="O35" s="18"/>
      <c r="P35" s="18"/>
      <c r="Q35" s="19">
        <v>35</v>
      </c>
      <c r="R35" s="19">
        <v>28.1</v>
      </c>
      <c r="S35" s="84">
        <v>-6.9</v>
      </c>
      <c r="T35" s="21">
        <f t="shared" si="5"/>
        <v>-6.899999999999999</v>
      </c>
      <c r="U35" s="20"/>
    </row>
    <row r="36" spans="1:21" ht="25.5" customHeight="1">
      <c r="A36" s="23" t="s">
        <v>175</v>
      </c>
      <c r="B36" s="22" t="s">
        <v>176</v>
      </c>
      <c r="C36" s="16">
        <v>6.5</v>
      </c>
      <c r="D36" s="16">
        <v>5.6</v>
      </c>
      <c r="E36" s="17">
        <v>12</v>
      </c>
      <c r="F36" s="17">
        <v>44.9</v>
      </c>
      <c r="G36" s="16">
        <v>36.1</v>
      </c>
      <c r="H36" s="16">
        <v>12</v>
      </c>
      <c r="I36" s="16">
        <v>44.9</v>
      </c>
      <c r="J36" s="16"/>
      <c r="K36" s="16">
        <v>36.1</v>
      </c>
      <c r="L36" s="16">
        <v>36.1</v>
      </c>
      <c r="M36" s="16">
        <v>36.2</v>
      </c>
      <c r="N36" s="16">
        <f t="shared" si="3"/>
        <v>144.5</v>
      </c>
      <c r="O36" s="18"/>
      <c r="P36" s="18"/>
      <c r="Q36" s="19">
        <v>261.2</v>
      </c>
      <c r="R36" s="19">
        <v>373.3</v>
      </c>
      <c r="S36" s="84">
        <v>112.1</v>
      </c>
      <c r="T36" s="21">
        <f t="shared" si="5"/>
        <v>112.10000000000002</v>
      </c>
      <c r="U36" s="20" t="s">
        <v>166</v>
      </c>
    </row>
    <row r="37" spans="1:21" ht="12.75">
      <c r="A37" s="23" t="s">
        <v>177</v>
      </c>
      <c r="B37" s="22" t="s">
        <v>56</v>
      </c>
      <c r="C37" s="16">
        <v>41.3</v>
      </c>
      <c r="D37" s="16">
        <v>41.2</v>
      </c>
      <c r="E37" s="17">
        <v>21.7</v>
      </c>
      <c r="F37" s="17">
        <v>43.4</v>
      </c>
      <c r="G37" s="16">
        <v>65.1</v>
      </c>
      <c r="H37" s="16">
        <v>21.7</v>
      </c>
      <c r="I37" s="16">
        <v>43.4</v>
      </c>
      <c r="J37" s="16"/>
      <c r="K37" s="16">
        <f>SUM(H37:I37)</f>
        <v>65.1</v>
      </c>
      <c r="L37" s="16">
        <v>65</v>
      </c>
      <c r="M37" s="16">
        <v>65</v>
      </c>
      <c r="N37" s="16">
        <f t="shared" si="3"/>
        <v>260.2</v>
      </c>
      <c r="O37" s="18"/>
      <c r="P37" s="18"/>
      <c r="Q37" s="19">
        <v>26.5</v>
      </c>
      <c r="R37" s="19">
        <v>260</v>
      </c>
      <c r="S37" s="84">
        <v>233.5</v>
      </c>
      <c r="T37" s="21">
        <f t="shared" si="5"/>
        <v>233.5</v>
      </c>
      <c r="U37" s="20"/>
    </row>
    <row r="38" spans="1:21" ht="25.5">
      <c r="A38" s="23" t="s">
        <v>178</v>
      </c>
      <c r="B38" s="22" t="s">
        <v>179</v>
      </c>
      <c r="C38" s="16">
        <v>13.2</v>
      </c>
      <c r="D38" s="16">
        <v>11.3</v>
      </c>
      <c r="E38" s="17">
        <v>4.1</v>
      </c>
      <c r="F38" s="17">
        <v>4.9</v>
      </c>
      <c r="G38" s="16">
        <v>12.2</v>
      </c>
      <c r="H38" s="16">
        <v>4.1</v>
      </c>
      <c r="I38" s="16">
        <v>4.9</v>
      </c>
      <c r="J38" s="16"/>
      <c r="K38" s="16">
        <v>12.2</v>
      </c>
      <c r="L38" s="16">
        <v>12.2</v>
      </c>
      <c r="M38" s="16">
        <v>12.2</v>
      </c>
      <c r="N38" s="16">
        <f t="shared" si="3"/>
        <v>48.8</v>
      </c>
      <c r="O38" s="18"/>
      <c r="P38" s="18"/>
      <c r="Q38" s="19"/>
      <c r="R38" s="19">
        <v>825.2</v>
      </c>
      <c r="S38" s="84">
        <v>825.2</v>
      </c>
      <c r="T38" s="21">
        <f t="shared" si="5"/>
        <v>825.2</v>
      </c>
      <c r="U38" s="20"/>
    </row>
    <row r="39" spans="1:21" ht="12.75" hidden="1">
      <c r="A39" s="23" t="s">
        <v>57</v>
      </c>
      <c r="B39" s="22"/>
      <c r="C39" s="16">
        <v>41.2</v>
      </c>
      <c r="D39" s="16">
        <v>41.2</v>
      </c>
      <c r="E39" s="16"/>
      <c r="F39" s="17"/>
      <c r="G39" s="16"/>
      <c r="H39" s="16"/>
      <c r="I39" s="16"/>
      <c r="J39" s="16"/>
      <c r="K39" s="16"/>
      <c r="L39" s="16"/>
      <c r="M39" s="16"/>
      <c r="N39" s="16"/>
      <c r="O39" s="18"/>
      <c r="P39" s="18"/>
      <c r="Q39" s="19"/>
      <c r="R39" s="19"/>
      <c r="S39" s="84"/>
      <c r="T39" s="21">
        <f t="shared" si="5"/>
        <v>0</v>
      </c>
      <c r="U39" s="20"/>
    </row>
    <row r="40" spans="1:21" ht="12.75" hidden="1">
      <c r="A40" s="23"/>
      <c r="B40" s="22"/>
      <c r="C40" s="16"/>
      <c r="D40" s="16"/>
      <c r="E40" s="16"/>
      <c r="F40" s="16"/>
      <c r="G40" s="16">
        <f>SUM(E40+F40)</f>
        <v>0</v>
      </c>
      <c r="H40" s="16"/>
      <c r="I40" s="16"/>
      <c r="J40" s="16"/>
      <c r="K40" s="16"/>
      <c r="L40" s="16"/>
      <c r="M40" s="16"/>
      <c r="N40" s="16">
        <f>SUM(G40,K40,L40,M40)</f>
        <v>0</v>
      </c>
      <c r="O40" s="18"/>
      <c r="P40" s="18"/>
      <c r="Q40" s="19"/>
      <c r="R40" s="19"/>
      <c r="S40" s="84"/>
      <c r="T40" s="21">
        <f t="shared" si="5"/>
        <v>0</v>
      </c>
      <c r="U40" s="20"/>
    </row>
    <row r="41" spans="1:21" ht="12.75" hidden="1">
      <c r="A41" s="23"/>
      <c r="B41" s="22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  <c r="P41" s="18"/>
      <c r="Q41" s="19"/>
      <c r="R41" s="19"/>
      <c r="S41" s="84"/>
      <c r="T41" s="21"/>
      <c r="U41" s="20"/>
    </row>
    <row r="42" spans="1:21" ht="51">
      <c r="A42" s="23" t="s">
        <v>57</v>
      </c>
      <c r="B42" s="22" t="s">
        <v>142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  <c r="P42" s="18"/>
      <c r="Q42" s="19"/>
      <c r="R42" s="19">
        <v>256.1</v>
      </c>
      <c r="S42" s="84">
        <v>256.1</v>
      </c>
      <c r="T42" s="21">
        <f>SUM(R42-Q42)</f>
        <v>256.1</v>
      </c>
      <c r="U42" s="20" t="s">
        <v>180</v>
      </c>
    </row>
    <row r="43" spans="1:21" ht="25.5">
      <c r="A43" s="23" t="s">
        <v>181</v>
      </c>
      <c r="B43" s="22" t="s">
        <v>182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8"/>
      <c r="P43" s="18"/>
      <c r="Q43" s="19">
        <v>222.5</v>
      </c>
      <c r="R43" s="19">
        <v>368.8</v>
      </c>
      <c r="S43" s="84">
        <v>146.3</v>
      </c>
      <c r="T43" s="21"/>
      <c r="U43" s="20" t="s">
        <v>166</v>
      </c>
    </row>
    <row r="44" spans="1:21" ht="25.5">
      <c r="A44" s="23" t="s">
        <v>183</v>
      </c>
      <c r="B44" s="22" t="s">
        <v>184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8"/>
      <c r="P44" s="18"/>
      <c r="Q44" s="19">
        <v>8547.6</v>
      </c>
      <c r="R44" s="19">
        <v>5910.8</v>
      </c>
      <c r="S44" s="84">
        <v>-2636.8</v>
      </c>
      <c r="T44" s="21"/>
      <c r="U44" s="20" t="s">
        <v>185</v>
      </c>
    </row>
    <row r="45" spans="1:21" ht="12.75">
      <c r="A45" s="29">
        <v>2</v>
      </c>
      <c r="B45" s="30" t="s">
        <v>58</v>
      </c>
      <c r="C45" s="16">
        <f aca="true" t="shared" si="6" ref="C45:M45">SUM(C46+C85)</f>
        <v>16715.2</v>
      </c>
      <c r="D45" s="16">
        <f t="shared" si="6"/>
        <v>14235</v>
      </c>
      <c r="E45" s="17">
        <f t="shared" si="6"/>
        <v>11316.5</v>
      </c>
      <c r="F45" s="17">
        <f t="shared" si="6"/>
        <v>19971.699999999997</v>
      </c>
      <c r="G45" s="16">
        <f t="shared" si="6"/>
        <v>33949.3</v>
      </c>
      <c r="H45" s="16">
        <f t="shared" si="6"/>
        <v>11316.5</v>
      </c>
      <c r="I45" s="16">
        <f t="shared" si="6"/>
        <v>19971.699999999997</v>
      </c>
      <c r="J45" s="16">
        <f t="shared" si="6"/>
        <v>0</v>
      </c>
      <c r="K45" s="16">
        <f t="shared" si="6"/>
        <v>33949.2</v>
      </c>
      <c r="L45" s="16">
        <f t="shared" si="6"/>
        <v>33949.5</v>
      </c>
      <c r="M45" s="16">
        <f t="shared" si="6"/>
        <v>33949.799999999996</v>
      </c>
      <c r="N45" s="16">
        <f>SUM(G45,K45,L45,M45)</f>
        <v>135797.8</v>
      </c>
      <c r="O45" s="18"/>
      <c r="P45" s="18"/>
      <c r="Q45" s="19">
        <v>128609</v>
      </c>
      <c r="R45" s="21">
        <v>122461</v>
      </c>
      <c r="S45" s="84">
        <v>-6147.76</v>
      </c>
      <c r="T45" s="21">
        <f>SUM(R45-Q45)</f>
        <v>-6148</v>
      </c>
      <c r="U45" s="21" t="s">
        <v>59</v>
      </c>
    </row>
    <row r="46" spans="1:21" ht="12.75">
      <c r="A46" s="23">
        <v>7</v>
      </c>
      <c r="B46" s="22" t="s">
        <v>60</v>
      </c>
      <c r="C46" s="16">
        <f aca="true" t="shared" si="7" ref="C46:M46">SUM(C48:C55)</f>
        <v>10991.5</v>
      </c>
      <c r="D46" s="16">
        <f t="shared" si="7"/>
        <v>8597.5</v>
      </c>
      <c r="E46" s="17">
        <f t="shared" si="7"/>
        <v>8094.6</v>
      </c>
      <c r="F46" s="17">
        <f t="shared" si="7"/>
        <v>13368</v>
      </c>
      <c r="G46" s="16">
        <f t="shared" si="7"/>
        <v>24283.899999999998</v>
      </c>
      <c r="H46" s="16">
        <f t="shared" si="7"/>
        <v>8094.6</v>
      </c>
      <c r="I46" s="16">
        <f t="shared" si="7"/>
        <v>13368</v>
      </c>
      <c r="J46" s="16">
        <f t="shared" si="7"/>
        <v>0</v>
      </c>
      <c r="K46" s="16">
        <f t="shared" si="7"/>
        <v>24283.899999999998</v>
      </c>
      <c r="L46" s="16">
        <f t="shared" si="7"/>
        <v>24284.1</v>
      </c>
      <c r="M46" s="16">
        <f t="shared" si="7"/>
        <v>24284.1</v>
      </c>
      <c r="N46" s="16">
        <f>SUM(G46,K46,L46,M46)</f>
        <v>97136</v>
      </c>
      <c r="O46" s="18"/>
      <c r="P46" s="18"/>
      <c r="Q46" s="19">
        <v>83653.2</v>
      </c>
      <c r="R46" s="20">
        <v>76934.7</v>
      </c>
      <c r="S46" s="84">
        <v>-6718.5</v>
      </c>
      <c r="T46" s="21">
        <f>SUM(R46-Q46)</f>
        <v>-6718.5</v>
      </c>
      <c r="U46" s="20"/>
    </row>
    <row r="47" spans="1:21" ht="12.75">
      <c r="A47" s="23"/>
      <c r="B47" s="22" t="s">
        <v>61</v>
      </c>
      <c r="C47" s="24"/>
      <c r="D47" s="24"/>
      <c r="E47" s="24"/>
      <c r="F47" s="25"/>
      <c r="G47" s="16"/>
      <c r="H47" s="16"/>
      <c r="I47" s="16"/>
      <c r="J47" s="16"/>
      <c r="K47" s="16"/>
      <c r="L47" s="16"/>
      <c r="M47" s="16"/>
      <c r="N47" s="16"/>
      <c r="O47" s="18"/>
      <c r="P47" s="18"/>
      <c r="Q47" s="19"/>
      <c r="R47" s="19"/>
      <c r="S47" s="84"/>
      <c r="T47" s="21"/>
      <c r="U47" s="20"/>
    </row>
    <row r="48" spans="1:21" ht="25.5">
      <c r="A48" s="23" t="s">
        <v>62</v>
      </c>
      <c r="B48" s="22" t="s">
        <v>63</v>
      </c>
      <c r="C48" s="24">
        <v>4060.4</v>
      </c>
      <c r="D48" s="24">
        <v>4060.4</v>
      </c>
      <c r="E48" s="25">
        <v>3048.3</v>
      </c>
      <c r="F48" s="25">
        <v>5852.7</v>
      </c>
      <c r="G48" s="16">
        <v>9144.8</v>
      </c>
      <c r="H48" s="16">
        <v>3048.3</v>
      </c>
      <c r="I48" s="16">
        <v>5852.7</v>
      </c>
      <c r="J48" s="16"/>
      <c r="K48" s="16">
        <v>9144.8</v>
      </c>
      <c r="L48" s="16">
        <v>9144.8</v>
      </c>
      <c r="M48" s="16">
        <v>9144.9</v>
      </c>
      <c r="N48" s="16">
        <f aca="true" t="shared" si="8" ref="N48:N85">SUM(G48,K48,L48,M48)</f>
        <v>36579.299999999996</v>
      </c>
      <c r="O48" s="18"/>
      <c r="P48" s="18"/>
      <c r="Q48" s="19">
        <v>28721.5</v>
      </c>
      <c r="R48" s="19">
        <v>30338.1</v>
      </c>
      <c r="S48" s="84">
        <v>1616.6</v>
      </c>
      <c r="T48" s="21">
        <f aca="true" t="shared" si="9" ref="T48:T85">SUM(R48-Q48)</f>
        <v>1616.5999999999985</v>
      </c>
      <c r="U48" s="20"/>
    </row>
    <row r="49" spans="1:21" ht="25.5">
      <c r="A49" s="23" t="s">
        <v>64</v>
      </c>
      <c r="B49" s="22" t="s">
        <v>65</v>
      </c>
      <c r="C49" s="24">
        <v>402</v>
      </c>
      <c r="D49" s="24">
        <v>402</v>
      </c>
      <c r="E49" s="25">
        <v>301.8</v>
      </c>
      <c r="F49" s="25">
        <v>579.4</v>
      </c>
      <c r="G49" s="16">
        <v>905.4</v>
      </c>
      <c r="H49" s="16">
        <v>301.8</v>
      </c>
      <c r="I49" s="16">
        <v>579.4</v>
      </c>
      <c r="J49" s="16"/>
      <c r="K49" s="16">
        <v>905.3</v>
      </c>
      <c r="L49" s="16">
        <v>905.3</v>
      </c>
      <c r="M49" s="16">
        <v>905.3</v>
      </c>
      <c r="N49" s="16">
        <f t="shared" si="8"/>
        <v>3621.3</v>
      </c>
      <c r="O49" s="18"/>
      <c r="P49" s="18"/>
      <c r="Q49" s="19">
        <v>2843.4</v>
      </c>
      <c r="R49" s="19">
        <v>3187.5</v>
      </c>
      <c r="S49" s="84">
        <v>344.1</v>
      </c>
      <c r="T49" s="21">
        <f t="shared" si="9"/>
        <v>344.0999999999999</v>
      </c>
      <c r="U49" s="20"/>
    </row>
    <row r="50" spans="1:21" ht="12.75">
      <c r="A50" s="23" t="s">
        <v>66</v>
      </c>
      <c r="B50" s="22" t="s">
        <v>43</v>
      </c>
      <c r="C50" s="24">
        <v>148.6</v>
      </c>
      <c r="D50" s="24">
        <v>148.7</v>
      </c>
      <c r="E50" s="25">
        <v>69.3</v>
      </c>
      <c r="F50" s="25">
        <v>172.8</v>
      </c>
      <c r="G50" s="16">
        <v>208</v>
      </c>
      <c r="H50" s="16">
        <v>69.3</v>
      </c>
      <c r="I50" s="16">
        <v>172.8</v>
      </c>
      <c r="J50" s="16"/>
      <c r="K50" s="16">
        <v>208</v>
      </c>
      <c r="L50" s="16">
        <v>208</v>
      </c>
      <c r="M50" s="16">
        <v>208</v>
      </c>
      <c r="N50" s="16">
        <f t="shared" si="8"/>
        <v>832</v>
      </c>
      <c r="O50" s="18"/>
      <c r="P50" s="18"/>
      <c r="Q50" s="19">
        <v>693.3</v>
      </c>
      <c r="R50" s="19">
        <v>599.9</v>
      </c>
      <c r="S50" s="84">
        <v>-93.4</v>
      </c>
      <c r="T50" s="21">
        <f t="shared" si="9"/>
        <v>-93.39999999999998</v>
      </c>
      <c r="U50" s="20" t="s">
        <v>186</v>
      </c>
    </row>
    <row r="51" spans="1:21" ht="12.75">
      <c r="A51" s="23" t="s">
        <v>67</v>
      </c>
      <c r="B51" s="22" t="s">
        <v>25</v>
      </c>
      <c r="C51" s="24">
        <v>550</v>
      </c>
      <c r="D51" s="24" t="s">
        <v>26</v>
      </c>
      <c r="E51" s="25">
        <v>101.9</v>
      </c>
      <c r="F51" s="25">
        <v>298</v>
      </c>
      <c r="G51" s="16">
        <v>305.7</v>
      </c>
      <c r="H51" s="16">
        <v>101.9</v>
      </c>
      <c r="I51" s="16">
        <v>298</v>
      </c>
      <c r="J51" s="16"/>
      <c r="K51" s="16">
        <v>305.8</v>
      </c>
      <c r="L51" s="16">
        <v>305.8</v>
      </c>
      <c r="M51" s="16">
        <v>305.7</v>
      </c>
      <c r="N51" s="16">
        <f t="shared" si="8"/>
        <v>1223</v>
      </c>
      <c r="O51" s="18"/>
      <c r="P51" s="18"/>
      <c r="Q51" s="19">
        <v>1446</v>
      </c>
      <c r="R51" s="19">
        <v>726.6</v>
      </c>
      <c r="S51" s="84">
        <v>-719.4</v>
      </c>
      <c r="T51" s="21">
        <f t="shared" si="9"/>
        <v>-719.4</v>
      </c>
      <c r="U51" s="20"/>
    </row>
    <row r="52" spans="1:21" ht="12.75">
      <c r="A52" s="23" t="s">
        <v>68</v>
      </c>
      <c r="B52" s="22" t="s">
        <v>19</v>
      </c>
      <c r="C52" s="24">
        <v>219</v>
      </c>
      <c r="D52" s="24">
        <v>219</v>
      </c>
      <c r="E52" s="25">
        <v>64.3</v>
      </c>
      <c r="F52" s="25">
        <v>120.3</v>
      </c>
      <c r="G52" s="16">
        <v>192.9</v>
      </c>
      <c r="H52" s="16">
        <v>64.3</v>
      </c>
      <c r="I52" s="16">
        <v>120.3</v>
      </c>
      <c r="J52" s="16"/>
      <c r="K52" s="16">
        <v>192.9</v>
      </c>
      <c r="L52" s="16">
        <v>192.9</v>
      </c>
      <c r="M52" s="16">
        <v>192.9</v>
      </c>
      <c r="N52" s="16">
        <f t="shared" si="8"/>
        <v>771.6</v>
      </c>
      <c r="O52" s="18"/>
      <c r="P52" s="18"/>
      <c r="Q52" s="19">
        <v>1607</v>
      </c>
      <c r="R52" s="19">
        <v>1259.6</v>
      </c>
      <c r="S52" s="84">
        <v>-347.4</v>
      </c>
      <c r="T52" s="21">
        <f t="shared" si="9"/>
        <v>-347.4000000000001</v>
      </c>
      <c r="U52" s="20" t="s">
        <v>187</v>
      </c>
    </row>
    <row r="53" spans="1:21" ht="25.5">
      <c r="A53" s="23" t="s">
        <v>69</v>
      </c>
      <c r="B53" s="22" t="s">
        <v>23</v>
      </c>
      <c r="C53" s="24">
        <v>405.8</v>
      </c>
      <c r="D53" s="24">
        <v>352.7</v>
      </c>
      <c r="E53" s="25">
        <v>138.1</v>
      </c>
      <c r="F53" s="25">
        <v>399.8</v>
      </c>
      <c r="G53" s="16">
        <v>414.3</v>
      </c>
      <c r="H53" s="16">
        <v>138.1</v>
      </c>
      <c r="I53" s="16">
        <v>399.8</v>
      </c>
      <c r="J53" s="16"/>
      <c r="K53" s="16">
        <v>414.2</v>
      </c>
      <c r="L53" s="16">
        <v>414.2</v>
      </c>
      <c r="M53" s="16">
        <v>414.1</v>
      </c>
      <c r="N53" s="16">
        <f t="shared" si="8"/>
        <v>1656.8000000000002</v>
      </c>
      <c r="O53" s="18"/>
      <c r="P53" s="18"/>
      <c r="Q53" s="19">
        <v>1712.1</v>
      </c>
      <c r="R53" s="19">
        <v>1061.4</v>
      </c>
      <c r="S53" s="84">
        <v>-650.7</v>
      </c>
      <c r="T53" s="21">
        <f t="shared" si="9"/>
        <v>-650.6999999999998</v>
      </c>
      <c r="U53" s="20" t="s">
        <v>164</v>
      </c>
    </row>
    <row r="54" spans="1:21" ht="43.5" customHeight="1">
      <c r="A54" s="23" t="s">
        <v>70</v>
      </c>
      <c r="B54" s="22" t="s">
        <v>28</v>
      </c>
      <c r="C54" s="24">
        <v>194</v>
      </c>
      <c r="D54" s="24">
        <v>179</v>
      </c>
      <c r="E54" s="25">
        <v>109.6</v>
      </c>
      <c r="F54" s="25">
        <v>123.4</v>
      </c>
      <c r="G54" s="16">
        <v>328.8</v>
      </c>
      <c r="H54" s="16">
        <v>109.6</v>
      </c>
      <c r="I54" s="16">
        <v>123.4</v>
      </c>
      <c r="J54" s="16"/>
      <c r="K54" s="16">
        <v>328.9</v>
      </c>
      <c r="L54" s="16">
        <v>328.9</v>
      </c>
      <c r="M54" s="16">
        <v>328.8</v>
      </c>
      <c r="N54" s="16">
        <f t="shared" si="8"/>
        <v>1315.4</v>
      </c>
      <c r="O54" s="18"/>
      <c r="P54" s="18"/>
      <c r="Q54" s="19">
        <v>1206.9</v>
      </c>
      <c r="R54" s="19">
        <v>455.4</v>
      </c>
      <c r="S54" s="84">
        <v>-751.5</v>
      </c>
      <c r="T54" s="21">
        <f t="shared" si="9"/>
        <v>-751.5000000000001</v>
      </c>
      <c r="U54" s="20" t="s">
        <v>188</v>
      </c>
    </row>
    <row r="55" spans="1:21" ht="24.75" customHeight="1">
      <c r="A55" s="23" t="s">
        <v>71</v>
      </c>
      <c r="B55" s="22" t="s">
        <v>48</v>
      </c>
      <c r="C55" s="16">
        <f aca="true" t="shared" si="10" ref="C55:M55">SUM(C56:C72)</f>
        <v>5011.700000000001</v>
      </c>
      <c r="D55" s="16">
        <f t="shared" si="10"/>
        <v>3235.7</v>
      </c>
      <c r="E55" s="17">
        <f t="shared" si="10"/>
        <v>4261.3</v>
      </c>
      <c r="F55" s="17">
        <f t="shared" si="10"/>
        <v>5821.6</v>
      </c>
      <c r="G55" s="16">
        <f t="shared" si="10"/>
        <v>12784</v>
      </c>
      <c r="H55" s="16">
        <f t="shared" si="10"/>
        <v>4261.3</v>
      </c>
      <c r="I55" s="16">
        <f t="shared" si="10"/>
        <v>5821.6</v>
      </c>
      <c r="J55" s="16">
        <f t="shared" si="10"/>
        <v>0</v>
      </c>
      <c r="K55" s="16">
        <f t="shared" si="10"/>
        <v>12784</v>
      </c>
      <c r="L55" s="16">
        <f t="shared" si="10"/>
        <v>12784.2</v>
      </c>
      <c r="M55" s="16">
        <f t="shared" si="10"/>
        <v>12784.400000000001</v>
      </c>
      <c r="N55" s="16">
        <f t="shared" si="8"/>
        <v>51136.6</v>
      </c>
      <c r="O55" s="18"/>
      <c r="P55" s="18"/>
      <c r="Q55" s="19">
        <v>45423</v>
      </c>
      <c r="R55" s="19">
        <v>39306.2</v>
      </c>
      <c r="S55" s="84">
        <v>-6116.8</v>
      </c>
      <c r="T55" s="21">
        <f t="shared" si="9"/>
        <v>-6116.800000000003</v>
      </c>
      <c r="U55" s="20"/>
    </row>
    <row r="56" spans="1:21" ht="12.75">
      <c r="A56" s="23" t="s">
        <v>72</v>
      </c>
      <c r="B56" s="22" t="s">
        <v>73</v>
      </c>
      <c r="C56" s="16">
        <v>128.7</v>
      </c>
      <c r="D56" s="16">
        <v>128.7</v>
      </c>
      <c r="E56" s="17">
        <v>66.9</v>
      </c>
      <c r="F56" s="17">
        <v>242</v>
      </c>
      <c r="G56" s="16">
        <v>200.7</v>
      </c>
      <c r="H56" s="16">
        <v>66.9</v>
      </c>
      <c r="I56" s="16">
        <v>242</v>
      </c>
      <c r="J56" s="16"/>
      <c r="K56" s="16">
        <v>200.8</v>
      </c>
      <c r="L56" s="16">
        <v>200.8</v>
      </c>
      <c r="M56" s="16">
        <v>200.8</v>
      </c>
      <c r="N56" s="16">
        <f t="shared" si="8"/>
        <v>803.0999999999999</v>
      </c>
      <c r="O56" s="18"/>
      <c r="P56" s="18"/>
      <c r="Q56" s="19">
        <v>1233.3</v>
      </c>
      <c r="R56" s="19">
        <v>739.3</v>
      </c>
      <c r="S56" s="84">
        <v>-494</v>
      </c>
      <c r="T56" s="21">
        <f t="shared" si="9"/>
        <v>-494</v>
      </c>
      <c r="U56" s="20" t="s">
        <v>189</v>
      </c>
    </row>
    <row r="57" spans="1:21" ht="12.75">
      <c r="A57" s="23" t="s">
        <v>74</v>
      </c>
      <c r="B57" s="22" t="s">
        <v>75</v>
      </c>
      <c r="C57" s="16">
        <v>5</v>
      </c>
      <c r="D57" s="16">
        <v>5</v>
      </c>
      <c r="E57" s="17">
        <v>2.9</v>
      </c>
      <c r="F57" s="17">
        <v>7.4</v>
      </c>
      <c r="G57" s="16">
        <v>8.7</v>
      </c>
      <c r="H57" s="16">
        <v>2.9</v>
      </c>
      <c r="I57" s="16">
        <v>7.4</v>
      </c>
      <c r="J57" s="16"/>
      <c r="K57" s="16">
        <v>8.8</v>
      </c>
      <c r="L57" s="16">
        <v>8.8</v>
      </c>
      <c r="M57" s="16">
        <v>8.7</v>
      </c>
      <c r="N57" s="16">
        <f t="shared" si="8"/>
        <v>35</v>
      </c>
      <c r="O57" s="18"/>
      <c r="P57" s="18"/>
      <c r="Q57" s="19">
        <v>13.7</v>
      </c>
      <c r="R57" s="19">
        <v>2.2</v>
      </c>
      <c r="S57" s="84">
        <v>-11.5</v>
      </c>
      <c r="T57" s="21">
        <f t="shared" si="9"/>
        <v>-11.5</v>
      </c>
      <c r="U57" s="20" t="s">
        <v>189</v>
      </c>
    </row>
    <row r="58" spans="1:21" ht="28.5" customHeight="1">
      <c r="A58" s="23" t="s">
        <v>76</v>
      </c>
      <c r="B58" s="22" t="s">
        <v>77</v>
      </c>
      <c r="C58" s="16">
        <v>850</v>
      </c>
      <c r="D58" s="16">
        <v>850</v>
      </c>
      <c r="E58" s="17">
        <v>756.1</v>
      </c>
      <c r="F58" s="17">
        <v>1556.8</v>
      </c>
      <c r="G58" s="16">
        <v>2268.3</v>
      </c>
      <c r="H58" s="16">
        <v>756.1</v>
      </c>
      <c r="I58" s="16">
        <v>1556.8</v>
      </c>
      <c r="J58" s="16"/>
      <c r="K58" s="16">
        <v>2268.3</v>
      </c>
      <c r="L58" s="16">
        <v>2268.3</v>
      </c>
      <c r="M58" s="16">
        <v>2268.4</v>
      </c>
      <c r="N58" s="16">
        <f t="shared" si="8"/>
        <v>9073.300000000001</v>
      </c>
      <c r="O58" s="18"/>
      <c r="P58" s="18"/>
      <c r="Q58" s="19">
        <v>17922.5</v>
      </c>
      <c r="R58" s="19">
        <v>10002.6</v>
      </c>
      <c r="S58" s="84">
        <v>-7919.9</v>
      </c>
      <c r="T58" s="21">
        <f t="shared" si="9"/>
        <v>-7919.9</v>
      </c>
      <c r="U58" s="20" t="s">
        <v>190</v>
      </c>
    </row>
    <row r="59" spans="1:21" ht="12.75">
      <c r="A59" s="23" t="s">
        <v>78</v>
      </c>
      <c r="B59" s="22" t="s">
        <v>79</v>
      </c>
      <c r="C59" s="16">
        <v>34.7</v>
      </c>
      <c r="D59" s="16">
        <v>30.3</v>
      </c>
      <c r="E59" s="17">
        <v>38.6</v>
      </c>
      <c r="F59" s="17">
        <v>92.7</v>
      </c>
      <c r="G59" s="16">
        <v>115.8</v>
      </c>
      <c r="H59" s="16">
        <v>38.6</v>
      </c>
      <c r="I59" s="16">
        <v>92.7</v>
      </c>
      <c r="J59" s="16"/>
      <c r="K59" s="16">
        <v>115.8</v>
      </c>
      <c r="L59" s="16">
        <v>115.8</v>
      </c>
      <c r="M59" s="16">
        <v>115.9</v>
      </c>
      <c r="N59" s="16">
        <f t="shared" si="8"/>
        <v>463.29999999999995</v>
      </c>
      <c r="O59" s="18"/>
      <c r="P59" s="18"/>
      <c r="Q59" s="19">
        <v>1313.7</v>
      </c>
      <c r="R59" s="19">
        <v>447.6</v>
      </c>
      <c r="S59" s="84">
        <v>-866.1</v>
      </c>
      <c r="T59" s="21">
        <f t="shared" si="9"/>
        <v>-866.1</v>
      </c>
      <c r="U59" s="20" t="s">
        <v>187</v>
      </c>
    </row>
    <row r="60" spans="1:21" ht="55.5" customHeight="1">
      <c r="A60" s="23" t="s">
        <v>80</v>
      </c>
      <c r="B60" s="22" t="s">
        <v>81</v>
      </c>
      <c r="C60" s="16">
        <v>74</v>
      </c>
      <c r="D60" s="16">
        <v>135.5</v>
      </c>
      <c r="E60" s="17">
        <v>170.8</v>
      </c>
      <c r="F60" s="17">
        <v>129.5</v>
      </c>
      <c r="G60" s="16">
        <v>503.9</v>
      </c>
      <c r="H60" s="16">
        <v>170.8</v>
      </c>
      <c r="I60" s="16">
        <v>129.5</v>
      </c>
      <c r="J60" s="16"/>
      <c r="K60" s="16">
        <v>503.9</v>
      </c>
      <c r="L60" s="16">
        <v>503.9</v>
      </c>
      <c r="M60" s="16">
        <v>504</v>
      </c>
      <c r="N60" s="16">
        <f t="shared" si="8"/>
        <v>2015.6999999999998</v>
      </c>
      <c r="O60" s="18"/>
      <c r="P60" s="18"/>
      <c r="Q60" s="19">
        <v>599</v>
      </c>
      <c r="R60" s="19">
        <v>686.4</v>
      </c>
      <c r="S60" s="84">
        <v>87.4</v>
      </c>
      <c r="T60" s="21">
        <f t="shared" si="9"/>
        <v>87.39999999999998</v>
      </c>
      <c r="U60" s="20" t="s">
        <v>191</v>
      </c>
    </row>
    <row r="61" spans="1:21" ht="51">
      <c r="A61" s="23" t="s">
        <v>83</v>
      </c>
      <c r="B61" s="22" t="s">
        <v>84</v>
      </c>
      <c r="C61" s="16">
        <v>493</v>
      </c>
      <c r="D61" s="16">
        <v>493.5</v>
      </c>
      <c r="E61" s="17">
        <v>182.1</v>
      </c>
      <c r="F61" s="17">
        <v>350</v>
      </c>
      <c r="G61" s="16">
        <v>546.4</v>
      </c>
      <c r="H61" s="16">
        <v>182.1</v>
      </c>
      <c r="I61" s="16">
        <v>350</v>
      </c>
      <c r="J61" s="16"/>
      <c r="K61" s="16">
        <v>546.4</v>
      </c>
      <c r="L61" s="16">
        <v>546.4</v>
      </c>
      <c r="M61" s="16">
        <v>546.5</v>
      </c>
      <c r="N61" s="16">
        <f t="shared" si="8"/>
        <v>2185.7</v>
      </c>
      <c r="O61" s="18"/>
      <c r="P61" s="18"/>
      <c r="Q61" s="19">
        <v>3378.3</v>
      </c>
      <c r="R61" s="19">
        <v>3434</v>
      </c>
      <c r="S61" s="84">
        <v>55.7</v>
      </c>
      <c r="T61" s="21">
        <f t="shared" si="9"/>
        <v>55.69999999999982</v>
      </c>
      <c r="U61" s="20" t="s">
        <v>192</v>
      </c>
    </row>
    <row r="62" spans="1:21" ht="29.25" customHeight="1">
      <c r="A62" s="23" t="s">
        <v>85</v>
      </c>
      <c r="B62" s="22" t="s">
        <v>86</v>
      </c>
      <c r="C62" s="16">
        <v>225</v>
      </c>
      <c r="D62" s="16">
        <v>225</v>
      </c>
      <c r="E62" s="17">
        <v>93.5</v>
      </c>
      <c r="F62" s="17">
        <v>157.5</v>
      </c>
      <c r="G62" s="16">
        <v>280.4</v>
      </c>
      <c r="H62" s="16">
        <v>93.5</v>
      </c>
      <c r="I62" s="16">
        <v>157.5</v>
      </c>
      <c r="J62" s="16"/>
      <c r="K62" s="16">
        <v>280.4</v>
      </c>
      <c r="L62" s="16">
        <v>280.4</v>
      </c>
      <c r="M62" s="16">
        <v>280.4</v>
      </c>
      <c r="N62" s="16">
        <f t="shared" si="8"/>
        <v>1121.6</v>
      </c>
      <c r="O62" s="18"/>
      <c r="P62" s="18"/>
      <c r="Q62" s="19">
        <v>832.7</v>
      </c>
      <c r="R62" s="19">
        <v>1060.8</v>
      </c>
      <c r="S62" s="84">
        <v>228.1</v>
      </c>
      <c r="T62" s="21">
        <f t="shared" si="9"/>
        <v>228.0999999999999</v>
      </c>
      <c r="U62" s="20" t="s">
        <v>193</v>
      </c>
    </row>
    <row r="63" spans="1:21" ht="25.5" hidden="1">
      <c r="A63" s="23" t="s">
        <v>87</v>
      </c>
      <c r="B63" s="22" t="s">
        <v>88</v>
      </c>
      <c r="C63" s="16"/>
      <c r="D63" s="16"/>
      <c r="E63" s="16"/>
      <c r="F63" s="16"/>
      <c r="G63" s="16"/>
      <c r="H63" s="16"/>
      <c r="I63" s="16"/>
      <c r="J63" s="16"/>
      <c r="K63" s="16">
        <f>SUM(H63:I63)</f>
        <v>0</v>
      </c>
      <c r="L63" s="16"/>
      <c r="M63" s="16"/>
      <c r="N63" s="16">
        <f t="shared" si="8"/>
        <v>0</v>
      </c>
      <c r="O63" s="18"/>
      <c r="P63" s="18"/>
      <c r="Q63" s="19"/>
      <c r="R63" s="19"/>
      <c r="S63" s="84"/>
      <c r="T63" s="21">
        <f t="shared" si="9"/>
        <v>0</v>
      </c>
      <c r="U63" s="20" t="s">
        <v>82</v>
      </c>
    </row>
    <row r="64" spans="1:21" ht="33.75" customHeight="1">
      <c r="A64" s="23" t="s">
        <v>87</v>
      </c>
      <c r="B64" s="22" t="s">
        <v>89</v>
      </c>
      <c r="C64" s="16">
        <v>144</v>
      </c>
      <c r="D64" s="16">
        <v>145.9</v>
      </c>
      <c r="E64" s="17">
        <v>94</v>
      </c>
      <c r="F64" s="17">
        <v>269.8</v>
      </c>
      <c r="G64" s="16">
        <v>282</v>
      </c>
      <c r="H64" s="16">
        <v>94</v>
      </c>
      <c r="I64" s="16">
        <v>269.8</v>
      </c>
      <c r="J64" s="16"/>
      <c r="K64" s="16">
        <v>282</v>
      </c>
      <c r="L64" s="16">
        <v>282</v>
      </c>
      <c r="M64" s="16">
        <v>282</v>
      </c>
      <c r="N64" s="16">
        <f t="shared" si="8"/>
        <v>1128</v>
      </c>
      <c r="O64" s="18"/>
      <c r="P64" s="18"/>
      <c r="Q64" s="19">
        <v>1667.9</v>
      </c>
      <c r="R64" s="19">
        <v>983.6</v>
      </c>
      <c r="S64" s="84">
        <v>-684.3</v>
      </c>
      <c r="T64" s="21">
        <f t="shared" si="9"/>
        <v>-684.3000000000001</v>
      </c>
      <c r="U64" s="20" t="s">
        <v>193</v>
      </c>
    </row>
    <row r="65" spans="1:21" ht="25.5">
      <c r="A65" s="23" t="s">
        <v>90</v>
      </c>
      <c r="B65" s="22" t="s">
        <v>194</v>
      </c>
      <c r="C65" s="16" t="s">
        <v>26</v>
      </c>
      <c r="D65" s="16">
        <v>113</v>
      </c>
      <c r="E65" s="17">
        <v>9.5</v>
      </c>
      <c r="F65" s="17">
        <v>20.5</v>
      </c>
      <c r="G65" s="16">
        <v>28.4</v>
      </c>
      <c r="H65" s="16">
        <v>9.5</v>
      </c>
      <c r="I65" s="16">
        <v>20.5</v>
      </c>
      <c r="J65" s="16"/>
      <c r="K65" s="16">
        <v>28.4</v>
      </c>
      <c r="L65" s="16">
        <v>28.4</v>
      </c>
      <c r="M65" s="16">
        <v>28.5</v>
      </c>
      <c r="N65" s="16">
        <f t="shared" si="8"/>
        <v>113.69999999999999</v>
      </c>
      <c r="O65" s="18"/>
      <c r="P65" s="18"/>
      <c r="Q65" s="19">
        <v>1166.7</v>
      </c>
      <c r="R65" s="19"/>
      <c r="S65" s="84">
        <v>-1166.7</v>
      </c>
      <c r="T65" s="21">
        <f t="shared" si="9"/>
        <v>-1166.7</v>
      </c>
      <c r="U65" s="20" t="s">
        <v>195</v>
      </c>
    </row>
    <row r="66" spans="1:21" ht="27" customHeight="1">
      <c r="A66" s="23" t="s">
        <v>91</v>
      </c>
      <c r="B66" s="22" t="s">
        <v>92</v>
      </c>
      <c r="C66" s="16">
        <v>50.2</v>
      </c>
      <c r="D66" s="16">
        <v>42.7</v>
      </c>
      <c r="E66" s="17">
        <v>106.7</v>
      </c>
      <c r="F66" s="17">
        <v>94</v>
      </c>
      <c r="G66" s="16">
        <v>320</v>
      </c>
      <c r="H66" s="16">
        <v>106.7</v>
      </c>
      <c r="I66" s="16">
        <v>94</v>
      </c>
      <c r="J66" s="16"/>
      <c r="K66" s="16">
        <v>320</v>
      </c>
      <c r="L66" s="16">
        <v>320</v>
      </c>
      <c r="M66" s="16">
        <v>319.9</v>
      </c>
      <c r="N66" s="16">
        <f t="shared" si="8"/>
        <v>1279.9</v>
      </c>
      <c r="O66" s="18"/>
      <c r="P66" s="18"/>
      <c r="Q66" s="19">
        <v>514.7</v>
      </c>
      <c r="R66" s="19">
        <v>656.8</v>
      </c>
      <c r="S66" s="84">
        <v>142.1</v>
      </c>
      <c r="T66" s="21">
        <f t="shared" si="9"/>
        <v>142.0999999999999</v>
      </c>
      <c r="U66" s="20" t="s">
        <v>193</v>
      </c>
    </row>
    <row r="67" spans="1:21" ht="26.25" customHeight="1">
      <c r="A67" s="23" t="s">
        <v>93</v>
      </c>
      <c r="B67" s="22" t="s">
        <v>94</v>
      </c>
      <c r="C67" s="16">
        <v>56.8</v>
      </c>
      <c r="D67" s="16">
        <v>48.4</v>
      </c>
      <c r="E67" s="17">
        <v>13.1</v>
      </c>
      <c r="F67" s="17">
        <v>30.3</v>
      </c>
      <c r="G67" s="16">
        <v>39.2</v>
      </c>
      <c r="H67" s="16">
        <v>13.1</v>
      </c>
      <c r="I67" s="16">
        <v>30.3</v>
      </c>
      <c r="J67" s="16"/>
      <c r="K67" s="16">
        <v>39.2</v>
      </c>
      <c r="L67" s="16">
        <v>39.3</v>
      </c>
      <c r="M67" s="16">
        <v>39.3</v>
      </c>
      <c r="N67" s="16">
        <f t="shared" si="8"/>
        <v>157</v>
      </c>
      <c r="O67" s="18"/>
      <c r="P67" s="18"/>
      <c r="Q67" s="19">
        <v>213.8</v>
      </c>
      <c r="R67" s="19">
        <v>174</v>
      </c>
      <c r="S67" s="84">
        <v>-39.8</v>
      </c>
      <c r="T67" s="21">
        <f t="shared" si="9"/>
        <v>-39.80000000000001</v>
      </c>
      <c r="U67" s="20" t="s">
        <v>193</v>
      </c>
    </row>
    <row r="68" spans="1:21" ht="51" customHeight="1">
      <c r="A68" s="23" t="s">
        <v>95</v>
      </c>
      <c r="B68" s="22" t="s">
        <v>99</v>
      </c>
      <c r="C68" s="16">
        <v>3</v>
      </c>
      <c r="D68" s="16">
        <v>3</v>
      </c>
      <c r="E68" s="16"/>
      <c r="F68" s="17"/>
      <c r="G68" s="16">
        <v>8.4</v>
      </c>
      <c r="H68" s="16"/>
      <c r="I68" s="16"/>
      <c r="J68" s="16"/>
      <c r="K68" s="16">
        <v>8.3</v>
      </c>
      <c r="L68" s="16">
        <v>8.4</v>
      </c>
      <c r="M68" s="16">
        <v>8.4</v>
      </c>
      <c r="N68" s="16">
        <f t="shared" si="8"/>
        <v>33.5</v>
      </c>
      <c r="O68" s="18"/>
      <c r="P68" s="18"/>
      <c r="Q68" s="19">
        <v>609.9</v>
      </c>
      <c r="R68" s="19">
        <v>716.5</v>
      </c>
      <c r="S68" s="84">
        <v>106.6</v>
      </c>
      <c r="T68" s="21">
        <f t="shared" si="9"/>
        <v>106.60000000000002</v>
      </c>
      <c r="U68" s="20" t="s">
        <v>192</v>
      </c>
    </row>
    <row r="69" spans="1:21" ht="15.75" customHeight="1" hidden="1">
      <c r="A69" s="23" t="s">
        <v>96</v>
      </c>
      <c r="B69" s="22" t="s">
        <v>97</v>
      </c>
      <c r="C69" s="16"/>
      <c r="D69" s="16"/>
      <c r="E69" s="16"/>
      <c r="F69" s="16"/>
      <c r="G69" s="16"/>
      <c r="H69" s="16"/>
      <c r="I69" s="16"/>
      <c r="J69" s="16"/>
      <c r="K69" s="16">
        <f>SUM(H69:I69)</f>
        <v>0</v>
      </c>
      <c r="L69" s="16"/>
      <c r="M69" s="16"/>
      <c r="N69" s="16">
        <f t="shared" si="8"/>
        <v>0</v>
      </c>
      <c r="O69" s="18"/>
      <c r="P69" s="18"/>
      <c r="Q69" s="19"/>
      <c r="R69" s="19"/>
      <c r="S69" s="84"/>
      <c r="T69" s="21">
        <f t="shared" si="9"/>
        <v>0</v>
      </c>
      <c r="U69" s="20"/>
    </row>
    <row r="70" spans="1:21" ht="29.25" customHeight="1">
      <c r="A70" s="23" t="s">
        <v>98</v>
      </c>
      <c r="B70" s="22" t="s">
        <v>100</v>
      </c>
      <c r="C70" s="16">
        <v>128.4</v>
      </c>
      <c r="D70" s="16">
        <v>111.6</v>
      </c>
      <c r="E70" s="17">
        <v>51.4</v>
      </c>
      <c r="F70" s="17">
        <v>100.8</v>
      </c>
      <c r="G70" s="16">
        <v>154.2</v>
      </c>
      <c r="H70" s="16">
        <v>51.4</v>
      </c>
      <c r="I70" s="16">
        <v>100.8</v>
      </c>
      <c r="J70" s="16"/>
      <c r="K70" s="16">
        <v>154.2</v>
      </c>
      <c r="L70" s="16">
        <v>154.2</v>
      </c>
      <c r="M70" s="16">
        <v>154.1</v>
      </c>
      <c r="N70" s="16">
        <f t="shared" si="8"/>
        <v>616.6999999999999</v>
      </c>
      <c r="O70" s="18"/>
      <c r="P70" s="18"/>
      <c r="Q70" s="19">
        <v>80.2</v>
      </c>
      <c r="R70" s="19"/>
      <c r="S70" s="84">
        <v>-80.2</v>
      </c>
      <c r="T70" s="21">
        <f t="shared" si="9"/>
        <v>-80.2</v>
      </c>
      <c r="U70" s="20" t="s">
        <v>196</v>
      </c>
    </row>
    <row r="71" spans="1:21" ht="24.75" customHeight="1">
      <c r="A71" s="97" t="s">
        <v>96</v>
      </c>
      <c r="B71" s="71" t="s">
        <v>197</v>
      </c>
      <c r="C71" s="16"/>
      <c r="D71" s="16"/>
      <c r="E71" s="17">
        <v>5.7</v>
      </c>
      <c r="F71" s="17"/>
      <c r="G71" s="16">
        <v>17.3</v>
      </c>
      <c r="H71" s="16">
        <v>5.7</v>
      </c>
      <c r="I71" s="16"/>
      <c r="J71" s="16"/>
      <c r="K71" s="16">
        <v>17.3</v>
      </c>
      <c r="L71" s="16">
        <v>17.3</v>
      </c>
      <c r="M71" s="16">
        <v>17.4</v>
      </c>
      <c r="N71" s="16">
        <f t="shared" si="8"/>
        <v>69.30000000000001</v>
      </c>
      <c r="O71" s="18"/>
      <c r="P71" s="18"/>
      <c r="Q71" s="19"/>
      <c r="R71" s="19">
        <v>128.9</v>
      </c>
      <c r="S71" s="84">
        <v>128.9</v>
      </c>
      <c r="T71" s="21">
        <f t="shared" si="9"/>
        <v>128.9</v>
      </c>
      <c r="U71" s="20" t="s">
        <v>198</v>
      </c>
    </row>
    <row r="72" spans="1:21" ht="25.5">
      <c r="A72" s="98"/>
      <c r="B72" s="22" t="s">
        <v>101</v>
      </c>
      <c r="C72" s="16">
        <f aca="true" t="shared" si="11" ref="C72:M72">SUM(C73:C83)</f>
        <v>2818.9</v>
      </c>
      <c r="D72" s="16">
        <f t="shared" si="11"/>
        <v>903.0999999999999</v>
      </c>
      <c r="E72" s="17">
        <f t="shared" si="11"/>
        <v>2670</v>
      </c>
      <c r="F72" s="17">
        <f t="shared" si="11"/>
        <v>2770.2999999999997</v>
      </c>
      <c r="G72" s="16">
        <f t="shared" si="11"/>
        <v>8010.300000000001</v>
      </c>
      <c r="H72" s="16">
        <f t="shared" si="11"/>
        <v>2670</v>
      </c>
      <c r="I72" s="16">
        <f t="shared" si="11"/>
        <v>2770.2999999999997</v>
      </c>
      <c r="J72" s="16">
        <f t="shared" si="11"/>
        <v>0</v>
      </c>
      <c r="K72" s="16">
        <f t="shared" si="11"/>
        <v>8010.200000000001</v>
      </c>
      <c r="L72" s="16">
        <f t="shared" si="11"/>
        <v>8010.200000000001</v>
      </c>
      <c r="M72" s="16">
        <f t="shared" si="11"/>
        <v>8010.1</v>
      </c>
      <c r="N72" s="16">
        <f t="shared" si="8"/>
        <v>32040.800000000003</v>
      </c>
      <c r="O72" s="18"/>
      <c r="P72" s="18"/>
      <c r="Q72" s="19">
        <v>15876.6</v>
      </c>
      <c r="R72" s="20">
        <v>20273.5</v>
      </c>
      <c r="S72" s="84">
        <v>4396.9</v>
      </c>
      <c r="T72" s="21">
        <f t="shared" si="9"/>
        <v>4396.9</v>
      </c>
      <c r="U72" s="20"/>
    </row>
    <row r="73" spans="1:21" ht="12.75" customHeight="1" hidden="1">
      <c r="A73" s="98"/>
      <c r="B73" s="22" t="s">
        <v>102</v>
      </c>
      <c r="C73" s="16"/>
      <c r="D73" s="16"/>
      <c r="E73" s="16"/>
      <c r="F73" s="16"/>
      <c r="G73" s="16">
        <f>SUM(E73+F73)</f>
        <v>0</v>
      </c>
      <c r="H73" s="16"/>
      <c r="I73" s="16"/>
      <c r="J73" s="16"/>
      <c r="K73" s="16"/>
      <c r="L73" s="16"/>
      <c r="M73" s="16"/>
      <c r="N73" s="16">
        <f t="shared" si="8"/>
        <v>0</v>
      </c>
      <c r="O73" s="18"/>
      <c r="P73" s="18"/>
      <c r="Q73" s="19"/>
      <c r="R73" s="19"/>
      <c r="S73" s="84"/>
      <c r="T73" s="21">
        <f t="shared" si="9"/>
        <v>0</v>
      </c>
      <c r="U73" s="20"/>
    </row>
    <row r="74" spans="1:21" ht="25.5">
      <c r="A74" s="98"/>
      <c r="B74" s="22" t="s">
        <v>103</v>
      </c>
      <c r="C74" s="16">
        <v>321</v>
      </c>
      <c r="D74" s="16">
        <v>279</v>
      </c>
      <c r="E74" s="17">
        <v>83.3</v>
      </c>
      <c r="F74" s="17">
        <v>46.9</v>
      </c>
      <c r="G74" s="16">
        <v>250</v>
      </c>
      <c r="H74" s="16">
        <v>83.3</v>
      </c>
      <c r="I74" s="16">
        <v>46.9</v>
      </c>
      <c r="J74" s="16"/>
      <c r="K74" s="16">
        <v>250</v>
      </c>
      <c r="L74" s="16">
        <v>250</v>
      </c>
      <c r="M74" s="16">
        <v>250</v>
      </c>
      <c r="N74" s="16">
        <f t="shared" si="8"/>
        <v>1000</v>
      </c>
      <c r="O74" s="18"/>
      <c r="P74" s="18"/>
      <c r="Q74" s="19">
        <v>345.7</v>
      </c>
      <c r="R74" s="19">
        <v>638.6</v>
      </c>
      <c r="S74" s="84">
        <v>292.9</v>
      </c>
      <c r="T74" s="21">
        <f t="shared" si="9"/>
        <v>292.90000000000003</v>
      </c>
      <c r="U74" s="20" t="s">
        <v>199</v>
      </c>
    </row>
    <row r="75" spans="1:21" ht="12.75" customHeight="1" hidden="1">
      <c r="A75" s="98"/>
      <c r="B75" s="22" t="s">
        <v>104</v>
      </c>
      <c r="C75" s="16"/>
      <c r="D75" s="16"/>
      <c r="E75" s="16"/>
      <c r="F75" s="16"/>
      <c r="G75" s="16"/>
      <c r="H75" s="16"/>
      <c r="I75" s="16"/>
      <c r="J75" s="16"/>
      <c r="K75" s="16">
        <f>SUM(H75:I75)</f>
        <v>0</v>
      </c>
      <c r="L75" s="16"/>
      <c r="M75" s="16"/>
      <c r="N75" s="16">
        <f t="shared" si="8"/>
        <v>0</v>
      </c>
      <c r="O75" s="18"/>
      <c r="P75" s="18"/>
      <c r="Q75" s="19"/>
      <c r="R75" s="19"/>
      <c r="S75" s="84"/>
      <c r="T75" s="21">
        <f t="shared" si="9"/>
        <v>0</v>
      </c>
      <c r="U75" s="20"/>
    </row>
    <row r="76" spans="1:21" ht="38.25">
      <c r="A76" s="98"/>
      <c r="B76" s="31" t="s">
        <v>105</v>
      </c>
      <c r="C76" s="16">
        <v>1261</v>
      </c>
      <c r="D76" s="16">
        <v>1261.5</v>
      </c>
      <c r="E76" s="17">
        <v>869.1</v>
      </c>
      <c r="F76" s="17">
        <v>2071</v>
      </c>
      <c r="G76" s="16">
        <v>2607.5</v>
      </c>
      <c r="H76" s="16">
        <v>869.1</v>
      </c>
      <c r="I76" s="16">
        <v>2071</v>
      </c>
      <c r="J76" s="16"/>
      <c r="K76" s="16">
        <v>2607.5</v>
      </c>
      <c r="L76" s="16">
        <v>2607.5</v>
      </c>
      <c r="M76" s="16">
        <v>2607.4</v>
      </c>
      <c r="N76" s="16">
        <f t="shared" si="8"/>
        <v>10429.9</v>
      </c>
      <c r="O76" s="18"/>
      <c r="P76" s="18"/>
      <c r="Q76" s="19">
        <v>9122.6</v>
      </c>
      <c r="R76" s="19">
        <v>11125.9</v>
      </c>
      <c r="S76" s="84">
        <v>2003.3</v>
      </c>
      <c r="T76" s="21">
        <f t="shared" si="9"/>
        <v>2003.2999999999993</v>
      </c>
      <c r="U76" s="20" t="s">
        <v>200</v>
      </c>
    </row>
    <row r="77" spans="1:21" ht="38.25">
      <c r="A77" s="72"/>
      <c r="B77" s="22" t="s">
        <v>201</v>
      </c>
      <c r="C77" s="16"/>
      <c r="D77" s="16"/>
      <c r="E77" s="17">
        <v>183.6</v>
      </c>
      <c r="F77" s="17">
        <v>367.2</v>
      </c>
      <c r="G77" s="16">
        <v>550.9</v>
      </c>
      <c r="H77" s="16">
        <v>183.6</v>
      </c>
      <c r="I77" s="16">
        <v>367.2</v>
      </c>
      <c r="J77" s="16"/>
      <c r="K77" s="16">
        <v>550.9</v>
      </c>
      <c r="L77" s="16">
        <v>550.9</v>
      </c>
      <c r="M77" s="16">
        <v>550.8</v>
      </c>
      <c r="N77" s="16">
        <f t="shared" si="8"/>
        <v>2203.5</v>
      </c>
      <c r="O77" s="18"/>
      <c r="P77" s="18"/>
      <c r="Q77" s="19">
        <v>3295.7</v>
      </c>
      <c r="R77" s="19">
        <v>1512.5</v>
      </c>
      <c r="S77" s="84">
        <v>-1783.2</v>
      </c>
      <c r="T77" s="21">
        <f t="shared" si="9"/>
        <v>-1783.1999999999998</v>
      </c>
      <c r="U77" s="20" t="s">
        <v>202</v>
      </c>
    </row>
    <row r="78" spans="1:21" ht="12.75" customHeight="1" hidden="1">
      <c r="A78" s="72"/>
      <c r="B78" s="22" t="s">
        <v>106</v>
      </c>
      <c r="C78" s="16"/>
      <c r="D78" s="16"/>
      <c r="E78" s="16"/>
      <c r="F78" s="16"/>
      <c r="G78" s="16"/>
      <c r="H78" s="16"/>
      <c r="I78" s="16"/>
      <c r="J78" s="16"/>
      <c r="K78" s="16">
        <f>SUM(H78:I78)</f>
        <v>0</v>
      </c>
      <c r="L78" s="16"/>
      <c r="M78" s="16"/>
      <c r="N78" s="16">
        <f t="shared" si="8"/>
        <v>0</v>
      </c>
      <c r="O78" s="18"/>
      <c r="P78" s="18"/>
      <c r="Q78" s="19"/>
      <c r="R78" s="19"/>
      <c r="S78" s="84"/>
      <c r="T78" s="21">
        <f t="shared" si="9"/>
        <v>0</v>
      </c>
      <c r="U78" s="20"/>
    </row>
    <row r="79" spans="1:21" ht="25.5">
      <c r="A79" s="72"/>
      <c r="B79" s="22" t="s">
        <v>107</v>
      </c>
      <c r="C79" s="16">
        <v>605.4</v>
      </c>
      <c r="D79" s="16">
        <v>-325.1</v>
      </c>
      <c r="E79" s="17">
        <v>551.6</v>
      </c>
      <c r="F79" s="17">
        <v>157.9</v>
      </c>
      <c r="G79" s="16">
        <v>1654.8</v>
      </c>
      <c r="H79" s="16">
        <v>551.6</v>
      </c>
      <c r="I79" s="16">
        <v>157.9</v>
      </c>
      <c r="J79" s="16"/>
      <c r="K79" s="16">
        <v>1654.7</v>
      </c>
      <c r="L79" s="16">
        <v>1654.7</v>
      </c>
      <c r="M79" s="16">
        <v>1654.8</v>
      </c>
      <c r="N79" s="16">
        <f t="shared" si="8"/>
        <v>6619</v>
      </c>
      <c r="O79" s="18"/>
      <c r="P79" s="18"/>
      <c r="Q79" s="19">
        <v>1542.5</v>
      </c>
      <c r="R79" s="19">
        <v>5534.9</v>
      </c>
      <c r="S79" s="84">
        <v>3992.4</v>
      </c>
      <c r="T79" s="21">
        <f t="shared" si="9"/>
        <v>3992.3999999999996</v>
      </c>
      <c r="U79" s="20" t="s">
        <v>203</v>
      </c>
    </row>
    <row r="80" spans="1:21" ht="12.75">
      <c r="A80" s="72"/>
      <c r="B80" s="22" t="s">
        <v>204</v>
      </c>
      <c r="C80" s="16">
        <v>145.1</v>
      </c>
      <c r="D80" s="16">
        <v>-77.9</v>
      </c>
      <c r="E80" s="17">
        <v>10.9</v>
      </c>
      <c r="F80" s="17">
        <v>20.2</v>
      </c>
      <c r="G80" s="16">
        <v>32.8</v>
      </c>
      <c r="H80" s="16">
        <v>10.9</v>
      </c>
      <c r="I80" s="16">
        <v>20.2</v>
      </c>
      <c r="J80" s="16"/>
      <c r="K80" s="16">
        <v>32.8</v>
      </c>
      <c r="L80" s="16">
        <v>32.8</v>
      </c>
      <c r="M80" s="16">
        <v>32.8</v>
      </c>
      <c r="N80" s="16">
        <f t="shared" si="8"/>
        <v>131.2</v>
      </c>
      <c r="O80" s="18"/>
      <c r="P80" s="18"/>
      <c r="Q80" s="19">
        <v>99.2</v>
      </c>
      <c r="R80" s="19">
        <v>91.1</v>
      </c>
      <c r="S80" s="84">
        <v>-8.1</v>
      </c>
      <c r="T80" s="21">
        <f t="shared" si="9"/>
        <v>-8.100000000000009</v>
      </c>
      <c r="U80" s="20"/>
    </row>
    <row r="81" spans="1:21" ht="12.75">
      <c r="A81" s="72"/>
      <c r="B81" s="22" t="s">
        <v>108</v>
      </c>
      <c r="C81" s="16">
        <v>6.4</v>
      </c>
      <c r="D81" s="16">
        <v>5.6</v>
      </c>
      <c r="E81" s="17">
        <v>2.1</v>
      </c>
      <c r="F81" s="17">
        <v>4.4</v>
      </c>
      <c r="G81" s="16">
        <v>6.3</v>
      </c>
      <c r="H81" s="16">
        <v>2.1</v>
      </c>
      <c r="I81" s="16">
        <v>4.4</v>
      </c>
      <c r="J81" s="16"/>
      <c r="K81" s="16">
        <v>6.3</v>
      </c>
      <c r="L81" s="16">
        <v>6.3</v>
      </c>
      <c r="M81" s="16">
        <v>6.3</v>
      </c>
      <c r="N81" s="16">
        <f t="shared" si="8"/>
        <v>25.2</v>
      </c>
      <c r="O81" s="18"/>
      <c r="P81" s="18"/>
      <c r="Q81" s="19">
        <v>26.7</v>
      </c>
      <c r="R81" s="19">
        <v>32.4</v>
      </c>
      <c r="S81" s="84">
        <v>5.7</v>
      </c>
      <c r="T81" s="21">
        <f t="shared" si="9"/>
        <v>5.699999999999999</v>
      </c>
      <c r="U81" s="20" t="s">
        <v>205</v>
      </c>
    </row>
    <row r="82" spans="1:21" ht="25.5">
      <c r="A82" s="72"/>
      <c r="B82" s="22" t="s">
        <v>109</v>
      </c>
      <c r="C82" s="16">
        <v>480</v>
      </c>
      <c r="D82" s="16">
        <v>-240</v>
      </c>
      <c r="E82" s="17">
        <v>41.4</v>
      </c>
      <c r="F82" s="17">
        <v>102.7</v>
      </c>
      <c r="G82" s="16">
        <v>124.1</v>
      </c>
      <c r="H82" s="16">
        <v>41.4</v>
      </c>
      <c r="I82" s="16">
        <v>102.7</v>
      </c>
      <c r="J82" s="16"/>
      <c r="K82" s="16">
        <v>124.1</v>
      </c>
      <c r="L82" s="16">
        <v>124.1</v>
      </c>
      <c r="M82" s="16">
        <v>124</v>
      </c>
      <c r="N82" s="16">
        <f t="shared" si="8"/>
        <v>496.29999999999995</v>
      </c>
      <c r="O82" s="18"/>
      <c r="P82" s="18"/>
      <c r="Q82" s="19">
        <v>567.2</v>
      </c>
      <c r="R82" s="19">
        <v>735.9</v>
      </c>
      <c r="S82" s="84">
        <v>168.7</v>
      </c>
      <c r="T82" s="21">
        <f t="shared" si="9"/>
        <v>168.69999999999993</v>
      </c>
      <c r="U82" s="20" t="s">
        <v>206</v>
      </c>
    </row>
    <row r="83" spans="1:21" ht="63.75">
      <c r="A83" s="95"/>
      <c r="B83" s="22" t="s">
        <v>110</v>
      </c>
      <c r="C83" s="16"/>
      <c r="D83" s="16"/>
      <c r="E83" s="17">
        <v>928</v>
      </c>
      <c r="F83" s="17"/>
      <c r="G83" s="16">
        <v>2783.9</v>
      </c>
      <c r="H83" s="16">
        <v>928</v>
      </c>
      <c r="I83" s="16"/>
      <c r="J83" s="16"/>
      <c r="K83" s="16">
        <v>2783.9</v>
      </c>
      <c r="L83" s="16">
        <v>2783.9</v>
      </c>
      <c r="M83" s="16">
        <v>2784</v>
      </c>
      <c r="N83" s="16">
        <f t="shared" si="8"/>
        <v>11135.7</v>
      </c>
      <c r="O83" s="18"/>
      <c r="P83" s="18"/>
      <c r="Q83" s="19">
        <v>877</v>
      </c>
      <c r="R83" s="19">
        <v>602.2</v>
      </c>
      <c r="S83" s="84">
        <v>-274.8</v>
      </c>
      <c r="T83" s="21">
        <f t="shared" si="9"/>
        <v>-274.79999999999995</v>
      </c>
      <c r="U83" s="20" t="s">
        <v>207</v>
      </c>
    </row>
    <row r="84" spans="1:21" ht="25.5">
      <c r="A84" s="96"/>
      <c r="B84" s="22" t="s">
        <v>208</v>
      </c>
      <c r="C84" s="16"/>
      <c r="D84" s="16"/>
      <c r="E84" s="17"/>
      <c r="F84" s="17"/>
      <c r="G84" s="16"/>
      <c r="H84" s="16"/>
      <c r="I84" s="16"/>
      <c r="J84" s="16"/>
      <c r="K84" s="16"/>
      <c r="L84" s="16"/>
      <c r="M84" s="16"/>
      <c r="N84" s="16"/>
      <c r="O84" s="18"/>
      <c r="P84" s="18"/>
      <c r="Q84" s="19">
        <v>44955.6</v>
      </c>
      <c r="R84" s="19">
        <v>45526.3</v>
      </c>
      <c r="S84" s="84">
        <v>570.74</v>
      </c>
      <c r="T84" s="21">
        <f t="shared" si="9"/>
        <v>570.7000000000044</v>
      </c>
      <c r="U84" s="20"/>
    </row>
    <row r="85" spans="1:21" ht="12.75">
      <c r="A85" s="23">
        <v>8</v>
      </c>
      <c r="B85" s="22" t="s">
        <v>111</v>
      </c>
      <c r="C85" s="16">
        <f aca="true" t="shared" si="12" ref="C85:M85">SUM(C87:C94)</f>
        <v>5723.7</v>
      </c>
      <c r="D85" s="16">
        <f t="shared" si="12"/>
        <v>5637.500000000001</v>
      </c>
      <c r="E85" s="17">
        <f t="shared" si="12"/>
        <v>3221.9</v>
      </c>
      <c r="F85" s="17">
        <f t="shared" si="12"/>
        <v>6603.699999999999</v>
      </c>
      <c r="G85" s="16">
        <f t="shared" si="12"/>
        <v>9665.400000000001</v>
      </c>
      <c r="H85" s="16">
        <f t="shared" si="12"/>
        <v>3221.9</v>
      </c>
      <c r="I85" s="16">
        <f t="shared" si="12"/>
        <v>6603.699999999999</v>
      </c>
      <c r="J85" s="16">
        <f t="shared" si="12"/>
        <v>0</v>
      </c>
      <c r="K85" s="16">
        <f t="shared" si="12"/>
        <v>9665.300000000001</v>
      </c>
      <c r="L85" s="16">
        <f t="shared" si="12"/>
        <v>9665.400000000001</v>
      </c>
      <c r="M85" s="16">
        <f t="shared" si="12"/>
        <v>9665.699999999999</v>
      </c>
      <c r="N85" s="16">
        <f t="shared" si="8"/>
        <v>38661.8</v>
      </c>
      <c r="O85" s="18"/>
      <c r="P85" s="18"/>
      <c r="Q85" s="19"/>
      <c r="R85" s="21"/>
      <c r="S85" s="84"/>
      <c r="T85" s="21">
        <f t="shared" si="9"/>
        <v>0</v>
      </c>
      <c r="U85" s="21"/>
    </row>
    <row r="86" spans="1:21" ht="12.75">
      <c r="A86" s="23"/>
      <c r="B86" s="22" t="s">
        <v>113</v>
      </c>
      <c r="C86" s="16"/>
      <c r="D86" s="16"/>
      <c r="E86" s="17"/>
      <c r="F86" s="17"/>
      <c r="G86" s="16"/>
      <c r="H86" s="16"/>
      <c r="I86" s="16"/>
      <c r="J86" s="16"/>
      <c r="K86" s="16"/>
      <c r="L86" s="16"/>
      <c r="M86" s="16"/>
      <c r="N86" s="16"/>
      <c r="O86" s="18"/>
      <c r="P86" s="18"/>
      <c r="Q86" s="19">
        <v>35743.6</v>
      </c>
      <c r="R86" s="19">
        <v>37038.8</v>
      </c>
      <c r="S86" s="84">
        <v>1295.16</v>
      </c>
      <c r="T86" s="21"/>
      <c r="U86" s="20"/>
    </row>
    <row r="87" spans="1:21" ht="25.5">
      <c r="A87" s="23" t="s">
        <v>112</v>
      </c>
      <c r="B87" s="22" t="s">
        <v>65</v>
      </c>
      <c r="C87" s="16">
        <v>4567</v>
      </c>
      <c r="D87" s="16">
        <v>4567.1</v>
      </c>
      <c r="E87" s="17">
        <v>2544.2</v>
      </c>
      <c r="F87" s="17">
        <v>5373.4</v>
      </c>
      <c r="G87" s="16">
        <v>7632.6</v>
      </c>
      <c r="H87" s="16">
        <v>2544.2</v>
      </c>
      <c r="I87" s="16">
        <v>5373.4</v>
      </c>
      <c r="J87" s="16"/>
      <c r="K87" s="16">
        <v>7632.6</v>
      </c>
      <c r="L87" s="16">
        <v>7632.6</v>
      </c>
      <c r="M87" s="16">
        <v>7632.7</v>
      </c>
      <c r="N87" s="16">
        <f aca="true" t="shared" si="13" ref="N87:N102">SUM(G87,K87,L87,M87)</f>
        <v>30530.500000000004</v>
      </c>
      <c r="O87" s="18"/>
      <c r="P87" s="18"/>
      <c r="Q87" s="19">
        <v>3538.62</v>
      </c>
      <c r="R87" s="19">
        <v>3958.9</v>
      </c>
      <c r="S87" s="84">
        <v>420.28</v>
      </c>
      <c r="T87" s="21">
        <f aca="true" t="shared" si="14" ref="T87:T102">SUM(R87-Q87)</f>
        <v>420.2800000000002</v>
      </c>
      <c r="U87" s="20"/>
    </row>
    <row r="88" spans="1:21" ht="12.75">
      <c r="A88" s="23" t="s">
        <v>114</v>
      </c>
      <c r="B88" s="22" t="s">
        <v>19</v>
      </c>
      <c r="C88" s="16">
        <v>452</v>
      </c>
      <c r="D88" s="16">
        <v>452.3</v>
      </c>
      <c r="E88" s="17">
        <v>251.9</v>
      </c>
      <c r="F88" s="17">
        <v>532</v>
      </c>
      <c r="G88" s="16">
        <v>755.7</v>
      </c>
      <c r="H88" s="16">
        <v>251.9</v>
      </c>
      <c r="I88" s="16">
        <v>532</v>
      </c>
      <c r="J88" s="16"/>
      <c r="K88" s="16">
        <v>755.6</v>
      </c>
      <c r="L88" s="16">
        <v>755.6</v>
      </c>
      <c r="M88" s="16">
        <v>755.6</v>
      </c>
      <c r="N88" s="16">
        <f t="shared" si="13"/>
        <v>3022.5</v>
      </c>
      <c r="O88" s="18"/>
      <c r="P88" s="18"/>
      <c r="Q88" s="19">
        <v>1234.7</v>
      </c>
      <c r="R88" s="19">
        <v>628.3</v>
      </c>
      <c r="S88" s="84">
        <v>-606.4</v>
      </c>
      <c r="T88" s="21">
        <f t="shared" si="14"/>
        <v>-606.4000000000001</v>
      </c>
      <c r="U88" s="20" t="s">
        <v>187</v>
      </c>
    </row>
    <row r="89" spans="1:21" ht="12.75">
      <c r="A89" s="23" t="s">
        <v>115</v>
      </c>
      <c r="B89" s="71" t="s">
        <v>43</v>
      </c>
      <c r="C89" s="16">
        <v>212.6</v>
      </c>
      <c r="D89" s="16">
        <v>212.7</v>
      </c>
      <c r="E89" s="17">
        <v>50.1</v>
      </c>
      <c r="F89" s="17">
        <v>96</v>
      </c>
      <c r="G89" s="16">
        <v>150</v>
      </c>
      <c r="H89" s="16">
        <v>50.1</v>
      </c>
      <c r="I89" s="16">
        <v>96</v>
      </c>
      <c r="J89" s="16"/>
      <c r="K89" s="16">
        <v>150</v>
      </c>
      <c r="L89" s="16">
        <v>150.1</v>
      </c>
      <c r="M89" s="16">
        <v>150.1</v>
      </c>
      <c r="N89" s="16">
        <f t="shared" si="13"/>
        <v>600.2</v>
      </c>
      <c r="O89" s="18"/>
      <c r="P89" s="18"/>
      <c r="Q89" s="19">
        <v>802.7</v>
      </c>
      <c r="R89" s="19">
        <v>1071.7</v>
      </c>
      <c r="S89" s="84">
        <v>269</v>
      </c>
      <c r="T89" s="21">
        <f t="shared" si="14"/>
        <v>269</v>
      </c>
      <c r="U89" s="20" t="s">
        <v>186</v>
      </c>
    </row>
    <row r="90" spans="1:21" ht="27" customHeight="1">
      <c r="A90" s="23" t="s">
        <v>116</v>
      </c>
      <c r="B90" s="22" t="s">
        <v>23</v>
      </c>
      <c r="C90" s="16">
        <v>17.5</v>
      </c>
      <c r="D90" s="16">
        <v>17.5</v>
      </c>
      <c r="E90" s="17">
        <v>80.3</v>
      </c>
      <c r="F90" s="17">
        <v>84</v>
      </c>
      <c r="G90" s="16">
        <v>240.8</v>
      </c>
      <c r="H90" s="16">
        <v>80.3</v>
      </c>
      <c r="I90" s="16">
        <v>84</v>
      </c>
      <c r="J90" s="16"/>
      <c r="K90" s="16">
        <v>240.8</v>
      </c>
      <c r="L90" s="16">
        <v>240.8</v>
      </c>
      <c r="M90" s="16">
        <v>240.8</v>
      </c>
      <c r="N90" s="16">
        <f t="shared" si="13"/>
        <v>963.2</v>
      </c>
      <c r="O90" s="18"/>
      <c r="P90" s="18"/>
      <c r="Q90" s="19">
        <v>592.5</v>
      </c>
      <c r="R90" s="19">
        <v>526.2</v>
      </c>
      <c r="S90" s="84">
        <v>-66.3</v>
      </c>
      <c r="T90" s="21">
        <f t="shared" si="14"/>
        <v>-66.29999999999995</v>
      </c>
      <c r="U90" s="20" t="s">
        <v>164</v>
      </c>
    </row>
    <row r="91" spans="1:21" ht="17.25" customHeight="1">
      <c r="A91" s="23" t="s">
        <v>117</v>
      </c>
      <c r="B91" s="22" t="s">
        <v>42</v>
      </c>
      <c r="C91" s="16">
        <v>173.5</v>
      </c>
      <c r="D91" s="16">
        <v>150.9</v>
      </c>
      <c r="E91" s="17">
        <v>39.1</v>
      </c>
      <c r="F91" s="17">
        <v>113.3</v>
      </c>
      <c r="G91" s="16">
        <v>117.2</v>
      </c>
      <c r="H91" s="16">
        <v>39.1</v>
      </c>
      <c r="I91" s="16">
        <v>113.3</v>
      </c>
      <c r="J91" s="16"/>
      <c r="K91" s="16">
        <v>117.2</v>
      </c>
      <c r="L91" s="16">
        <v>117.2</v>
      </c>
      <c r="M91" s="16">
        <v>117.3</v>
      </c>
      <c r="N91" s="16">
        <f t="shared" si="13"/>
        <v>468.90000000000003</v>
      </c>
      <c r="O91" s="18"/>
      <c r="P91" s="18"/>
      <c r="Q91" s="19">
        <v>113.2</v>
      </c>
      <c r="R91" s="19">
        <v>99.9</v>
      </c>
      <c r="S91" s="84">
        <v>-13.3</v>
      </c>
      <c r="T91" s="21">
        <f t="shared" si="14"/>
        <v>-13.299999999999997</v>
      </c>
      <c r="U91" s="20"/>
    </row>
    <row r="92" spans="1:21" ht="41.25" customHeight="1">
      <c r="A92" s="23" t="s">
        <v>118</v>
      </c>
      <c r="B92" s="22" t="s">
        <v>28</v>
      </c>
      <c r="C92" s="16">
        <v>60.3</v>
      </c>
      <c r="D92" s="16">
        <v>0.1</v>
      </c>
      <c r="E92" s="17">
        <v>10.2</v>
      </c>
      <c r="F92" s="17">
        <v>60.2</v>
      </c>
      <c r="G92" s="16">
        <v>30.7</v>
      </c>
      <c r="H92" s="16">
        <v>10.2</v>
      </c>
      <c r="I92" s="16">
        <v>60.2</v>
      </c>
      <c r="J92" s="16"/>
      <c r="K92" s="16">
        <v>30.6</v>
      </c>
      <c r="L92" s="16">
        <v>30.6</v>
      </c>
      <c r="M92" s="16">
        <v>30.6</v>
      </c>
      <c r="N92" s="16">
        <f t="shared" si="13"/>
        <v>122.5</v>
      </c>
      <c r="O92" s="18"/>
      <c r="P92" s="18"/>
      <c r="Q92" s="19">
        <v>181.3</v>
      </c>
      <c r="R92" s="19">
        <v>87.8</v>
      </c>
      <c r="S92" s="84">
        <v>-93.5</v>
      </c>
      <c r="T92" s="21">
        <f t="shared" si="14"/>
        <v>-93.50000000000001</v>
      </c>
      <c r="U92" s="20" t="s">
        <v>209</v>
      </c>
    </row>
    <row r="93" spans="1:21" ht="12.75">
      <c r="A93" s="23" t="s">
        <v>119</v>
      </c>
      <c r="B93" s="22" t="s">
        <v>120</v>
      </c>
      <c r="C93" s="24">
        <v>26.4</v>
      </c>
      <c r="D93" s="24">
        <v>24.3</v>
      </c>
      <c r="E93" s="25">
        <v>13.3</v>
      </c>
      <c r="F93" s="25">
        <v>17.4</v>
      </c>
      <c r="G93" s="16">
        <v>39.9</v>
      </c>
      <c r="H93" s="16">
        <v>13.3</v>
      </c>
      <c r="I93" s="16">
        <v>17.4</v>
      </c>
      <c r="J93" s="16"/>
      <c r="K93" s="16">
        <v>40</v>
      </c>
      <c r="L93" s="16">
        <v>39.9</v>
      </c>
      <c r="M93" s="16">
        <v>40</v>
      </c>
      <c r="N93" s="16">
        <f t="shared" si="13"/>
        <v>159.8</v>
      </c>
      <c r="O93" s="18"/>
      <c r="P93" s="18"/>
      <c r="Q93" s="19">
        <v>2748.9</v>
      </c>
      <c r="R93" s="19">
        <v>2114.7</v>
      </c>
      <c r="S93" s="84">
        <v>-634.2</v>
      </c>
      <c r="T93" s="21">
        <f t="shared" si="14"/>
        <v>-634.2000000000003</v>
      </c>
      <c r="U93" s="20"/>
    </row>
    <row r="94" spans="1:21" ht="12.75">
      <c r="A94" s="33"/>
      <c r="B94" s="22" t="s">
        <v>79</v>
      </c>
      <c r="C94" s="16">
        <f aca="true" t="shared" si="15" ref="C94:M94">SUM(C95:C99)</f>
        <v>214.39999999999998</v>
      </c>
      <c r="D94" s="16">
        <f t="shared" si="15"/>
        <v>212.60000000000002</v>
      </c>
      <c r="E94" s="17">
        <f t="shared" si="15"/>
        <v>232.8</v>
      </c>
      <c r="F94" s="17">
        <f t="shared" si="15"/>
        <v>327.40000000000003</v>
      </c>
      <c r="G94" s="16">
        <f t="shared" si="15"/>
        <v>698.5000000000001</v>
      </c>
      <c r="H94" s="16">
        <f t="shared" si="15"/>
        <v>232.8</v>
      </c>
      <c r="I94" s="16">
        <f t="shared" si="15"/>
        <v>327.40000000000003</v>
      </c>
      <c r="J94" s="16">
        <f t="shared" si="15"/>
        <v>0</v>
      </c>
      <c r="K94" s="16">
        <f t="shared" si="15"/>
        <v>698.5000000000001</v>
      </c>
      <c r="L94" s="16">
        <f t="shared" si="15"/>
        <v>698.6000000000001</v>
      </c>
      <c r="M94" s="16">
        <f t="shared" si="15"/>
        <v>698.6</v>
      </c>
      <c r="N94" s="16">
        <f t="shared" si="13"/>
        <v>2794.2000000000003</v>
      </c>
      <c r="O94" s="18"/>
      <c r="P94" s="18"/>
      <c r="Q94" s="19">
        <v>656.7</v>
      </c>
      <c r="R94" s="21">
        <v>240.6</v>
      </c>
      <c r="S94" s="84">
        <v>-416.1</v>
      </c>
      <c r="T94" s="21">
        <f t="shared" si="14"/>
        <v>-416.1</v>
      </c>
      <c r="U94" s="20" t="s">
        <v>187</v>
      </c>
    </row>
    <row r="95" spans="1:21" ht="12.75">
      <c r="A95" s="23" t="s">
        <v>121</v>
      </c>
      <c r="B95" s="22" t="s">
        <v>123</v>
      </c>
      <c r="C95" s="16">
        <v>16</v>
      </c>
      <c r="D95" s="16">
        <v>14</v>
      </c>
      <c r="E95" s="17">
        <v>43.5</v>
      </c>
      <c r="F95" s="17">
        <v>55.2</v>
      </c>
      <c r="G95" s="34">
        <v>130.6</v>
      </c>
      <c r="H95" s="16">
        <v>43.5</v>
      </c>
      <c r="I95" s="16">
        <v>55.2</v>
      </c>
      <c r="J95" s="16"/>
      <c r="K95" s="16">
        <v>130.6</v>
      </c>
      <c r="L95" s="16">
        <v>130.6</v>
      </c>
      <c r="M95" s="16">
        <v>130.6</v>
      </c>
      <c r="N95" s="16">
        <f t="shared" si="13"/>
        <v>522.4</v>
      </c>
      <c r="O95" s="18"/>
      <c r="P95" s="18"/>
      <c r="Q95" s="19">
        <v>1735.2</v>
      </c>
      <c r="R95" s="19">
        <v>1723.8</v>
      </c>
      <c r="S95" s="84">
        <v>-11.4</v>
      </c>
      <c r="T95" s="21">
        <f t="shared" si="14"/>
        <v>-11.400000000000091</v>
      </c>
      <c r="U95" s="20"/>
    </row>
    <row r="96" spans="1:21" ht="51">
      <c r="A96" s="23" t="s">
        <v>122</v>
      </c>
      <c r="B96" s="22" t="s">
        <v>128</v>
      </c>
      <c r="C96" s="16">
        <v>56.7</v>
      </c>
      <c r="D96" s="16">
        <v>56.8</v>
      </c>
      <c r="E96" s="17">
        <v>182.4</v>
      </c>
      <c r="F96" s="17">
        <v>259.1</v>
      </c>
      <c r="G96" s="16">
        <v>547.2</v>
      </c>
      <c r="H96" s="16">
        <v>182.4</v>
      </c>
      <c r="I96" s="16">
        <v>259.1</v>
      </c>
      <c r="J96" s="16"/>
      <c r="K96" s="16">
        <v>547.2</v>
      </c>
      <c r="L96" s="16">
        <v>547.2</v>
      </c>
      <c r="M96" s="16">
        <v>547.3</v>
      </c>
      <c r="N96" s="16">
        <f t="shared" si="13"/>
        <v>2188.9</v>
      </c>
      <c r="O96" s="18"/>
      <c r="P96" s="18"/>
      <c r="Q96" s="19">
        <v>286.7</v>
      </c>
      <c r="R96" s="19">
        <v>62</v>
      </c>
      <c r="S96" s="84">
        <v>-224.7</v>
      </c>
      <c r="T96" s="21">
        <f t="shared" si="14"/>
        <v>-224.7</v>
      </c>
      <c r="U96" s="20" t="s">
        <v>192</v>
      </c>
    </row>
    <row r="97" spans="1:21" ht="12.75" hidden="1">
      <c r="A97" s="23" t="s">
        <v>124</v>
      </c>
      <c r="B97" s="22" t="s">
        <v>125</v>
      </c>
      <c r="C97" s="16">
        <v>128</v>
      </c>
      <c r="D97" s="16">
        <v>128</v>
      </c>
      <c r="E97" s="16"/>
      <c r="F97" s="16"/>
      <c r="G97" s="16"/>
      <c r="H97" s="16"/>
      <c r="I97" s="16"/>
      <c r="J97" s="16"/>
      <c r="K97" s="16">
        <f>SUM(H97:I97)</f>
        <v>0</v>
      </c>
      <c r="L97" s="16"/>
      <c r="M97" s="16"/>
      <c r="N97" s="16">
        <f t="shared" si="13"/>
        <v>0</v>
      </c>
      <c r="O97" s="18"/>
      <c r="P97" s="18"/>
      <c r="Q97" s="19"/>
      <c r="R97" s="19"/>
      <c r="S97" s="84"/>
      <c r="T97" s="21">
        <f t="shared" si="14"/>
        <v>0</v>
      </c>
      <c r="U97" s="20"/>
    </row>
    <row r="98" spans="1:21" ht="51">
      <c r="A98" s="23" t="s">
        <v>124</v>
      </c>
      <c r="B98" s="22" t="s">
        <v>126</v>
      </c>
      <c r="C98" s="16">
        <v>13.7</v>
      </c>
      <c r="D98" s="16">
        <v>13.8</v>
      </c>
      <c r="E98" s="17">
        <v>5.9</v>
      </c>
      <c r="F98" s="17">
        <v>10</v>
      </c>
      <c r="G98" s="16">
        <v>17.7</v>
      </c>
      <c r="H98" s="16">
        <v>5.9</v>
      </c>
      <c r="I98" s="16">
        <v>10</v>
      </c>
      <c r="J98" s="16"/>
      <c r="K98" s="16">
        <v>17.7</v>
      </c>
      <c r="L98" s="16">
        <v>17.7</v>
      </c>
      <c r="M98" s="16">
        <v>17.6</v>
      </c>
      <c r="N98" s="16">
        <f t="shared" si="13"/>
        <v>70.69999999999999</v>
      </c>
      <c r="O98" s="18"/>
      <c r="P98" s="18"/>
      <c r="Q98" s="19">
        <v>70.3</v>
      </c>
      <c r="R98" s="35">
        <v>88.3</v>
      </c>
      <c r="S98" s="84">
        <v>18</v>
      </c>
      <c r="T98" s="21">
        <f t="shared" si="14"/>
        <v>18</v>
      </c>
      <c r="U98" s="20" t="s">
        <v>192</v>
      </c>
    </row>
    <row r="99" spans="1:21" ht="12.75">
      <c r="A99" s="23" t="s">
        <v>127</v>
      </c>
      <c r="B99" s="12" t="s">
        <v>129</v>
      </c>
      <c r="C99" s="16"/>
      <c r="D99" s="16"/>
      <c r="E99" s="17">
        <v>1</v>
      </c>
      <c r="F99" s="17">
        <v>3.1</v>
      </c>
      <c r="G99" s="16">
        <v>3</v>
      </c>
      <c r="H99" s="16">
        <v>1</v>
      </c>
      <c r="I99" s="16">
        <v>3.1</v>
      </c>
      <c r="J99" s="16"/>
      <c r="K99" s="16">
        <v>3</v>
      </c>
      <c r="L99" s="16">
        <v>3.1</v>
      </c>
      <c r="M99" s="16">
        <v>3.1</v>
      </c>
      <c r="N99" s="16">
        <f t="shared" si="13"/>
        <v>12.2</v>
      </c>
      <c r="O99" s="18"/>
      <c r="P99" s="18"/>
      <c r="Q99" s="19">
        <v>883318.5</v>
      </c>
      <c r="R99" s="19">
        <v>891724.6</v>
      </c>
      <c r="S99" s="84">
        <v>8406.14</v>
      </c>
      <c r="T99" s="21">
        <f t="shared" si="14"/>
        <v>8406.099999999977</v>
      </c>
      <c r="U99" s="20"/>
    </row>
    <row r="100" spans="1:21" ht="12.75">
      <c r="A100" s="12">
        <v>3</v>
      </c>
      <c r="B100" s="12" t="s">
        <v>130</v>
      </c>
      <c r="C100" s="16">
        <f aca="true" t="shared" si="16" ref="C100:M100">SUM(C12,C45)</f>
        <v>113268.50000000001</v>
      </c>
      <c r="D100" s="16">
        <f t="shared" si="16"/>
        <v>130566.5</v>
      </c>
      <c r="E100" s="17">
        <f t="shared" si="16"/>
        <v>65677.20000000001</v>
      </c>
      <c r="F100" s="17">
        <f t="shared" si="16"/>
        <v>142604</v>
      </c>
      <c r="G100" s="16">
        <f t="shared" si="16"/>
        <v>197076.5</v>
      </c>
      <c r="H100" s="16">
        <f t="shared" si="16"/>
        <v>65677.20000000001</v>
      </c>
      <c r="I100" s="16">
        <f t="shared" si="16"/>
        <v>142604</v>
      </c>
      <c r="J100" s="16">
        <f t="shared" si="16"/>
        <v>0</v>
      </c>
      <c r="K100" s="16">
        <f t="shared" si="16"/>
        <v>197002.09999999998</v>
      </c>
      <c r="L100" s="16">
        <f t="shared" si="16"/>
        <v>196987.4</v>
      </c>
      <c r="M100" s="16">
        <f t="shared" si="16"/>
        <v>197062</v>
      </c>
      <c r="N100" s="16">
        <f t="shared" si="13"/>
        <v>788128</v>
      </c>
      <c r="O100" s="18"/>
      <c r="P100" s="18"/>
      <c r="Q100" s="19">
        <v>3441.1</v>
      </c>
      <c r="R100" s="21">
        <v>26142.8</v>
      </c>
      <c r="S100" s="84">
        <v>22701.66</v>
      </c>
      <c r="T100" s="21">
        <f t="shared" si="14"/>
        <v>22701.7</v>
      </c>
      <c r="U100" s="21"/>
    </row>
    <row r="101" spans="1:21" ht="12.75">
      <c r="A101" s="12">
        <v>4</v>
      </c>
      <c r="B101" s="12" t="s">
        <v>131</v>
      </c>
      <c r="C101" s="16"/>
      <c r="D101" s="16"/>
      <c r="E101" s="17">
        <v>10838</v>
      </c>
      <c r="F101" s="17">
        <v>55216.5</v>
      </c>
      <c r="G101" s="16">
        <v>32514</v>
      </c>
      <c r="H101" s="16">
        <v>10838</v>
      </c>
      <c r="I101" s="16">
        <v>55216.5</v>
      </c>
      <c r="J101" s="16"/>
      <c r="K101" s="16">
        <v>32514</v>
      </c>
      <c r="L101" s="16">
        <v>32514</v>
      </c>
      <c r="M101" s="16">
        <v>32514</v>
      </c>
      <c r="N101" s="16">
        <f t="shared" si="13"/>
        <v>130056</v>
      </c>
      <c r="O101" s="18"/>
      <c r="P101" s="18"/>
      <c r="Q101" s="19">
        <v>886759.6</v>
      </c>
      <c r="R101" s="19">
        <v>917867.4</v>
      </c>
      <c r="S101" s="84">
        <v>31107.8</v>
      </c>
      <c r="T101" s="21">
        <f t="shared" si="14"/>
        <v>31107.800000000047</v>
      </c>
      <c r="U101" s="20"/>
    </row>
    <row r="102" spans="1:21" ht="12.75">
      <c r="A102" s="12">
        <v>5</v>
      </c>
      <c r="B102" s="12" t="s">
        <v>132</v>
      </c>
      <c r="C102" s="16">
        <f aca="true" t="shared" si="17" ref="C102:I102">SUM(C100:C101)</f>
        <v>113268.50000000001</v>
      </c>
      <c r="D102" s="16">
        <f t="shared" si="17"/>
        <v>130566.5</v>
      </c>
      <c r="E102" s="17">
        <f t="shared" si="17"/>
        <v>76515.20000000001</v>
      </c>
      <c r="F102" s="17">
        <f t="shared" si="17"/>
        <v>197820.5</v>
      </c>
      <c r="G102" s="16">
        <f t="shared" si="17"/>
        <v>229590.5</v>
      </c>
      <c r="H102" s="16">
        <f t="shared" si="17"/>
        <v>76515.20000000001</v>
      </c>
      <c r="I102" s="16">
        <f t="shared" si="17"/>
        <v>197820.5</v>
      </c>
      <c r="J102" s="16"/>
      <c r="K102" s="16">
        <f>SUM(K100:K101)</f>
        <v>229516.09999999998</v>
      </c>
      <c r="L102" s="16">
        <f>SUM(L100:L101)</f>
        <v>229501.4</v>
      </c>
      <c r="M102" s="16">
        <f>SUM(M100:M101)</f>
        <v>229576</v>
      </c>
      <c r="N102" s="16">
        <f t="shared" si="13"/>
        <v>918184</v>
      </c>
      <c r="O102" s="18"/>
      <c r="P102" s="18"/>
      <c r="Q102" s="19"/>
      <c r="R102" s="21"/>
      <c r="S102" s="84"/>
      <c r="T102" s="21">
        <f t="shared" si="14"/>
        <v>0</v>
      </c>
      <c r="U102" s="21"/>
    </row>
    <row r="103" spans="1:21" ht="12.75">
      <c r="A103" s="12">
        <v>6</v>
      </c>
      <c r="B103" s="12" t="s">
        <v>134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8"/>
      <c r="P103" s="18"/>
      <c r="Q103" s="19">
        <v>9592</v>
      </c>
      <c r="R103" s="19">
        <v>9689</v>
      </c>
      <c r="S103" s="84">
        <v>97</v>
      </c>
      <c r="T103" s="21"/>
      <c r="U103" s="20"/>
    </row>
    <row r="104" spans="1:21" ht="12.75">
      <c r="A104" s="91">
        <v>7</v>
      </c>
      <c r="B104" s="12" t="s">
        <v>133</v>
      </c>
      <c r="C104" s="16">
        <v>33.9</v>
      </c>
      <c r="D104" s="16">
        <v>34.4</v>
      </c>
      <c r="E104" s="17">
        <v>26</v>
      </c>
      <c r="F104" s="17">
        <v>22</v>
      </c>
      <c r="G104" s="16">
        <v>26</v>
      </c>
      <c r="H104" s="16">
        <v>26</v>
      </c>
      <c r="I104" s="16">
        <v>22</v>
      </c>
      <c r="J104" s="16"/>
      <c r="K104" s="16">
        <v>26</v>
      </c>
      <c r="L104" s="16">
        <v>26</v>
      </c>
      <c r="M104" s="16">
        <v>26</v>
      </c>
      <c r="N104" s="16">
        <v>26</v>
      </c>
      <c r="O104" s="18"/>
      <c r="P104" s="18"/>
      <c r="Q104" s="19">
        <v>20</v>
      </c>
      <c r="R104" s="19">
        <v>22.1</v>
      </c>
      <c r="S104" s="84">
        <v>2.1</v>
      </c>
      <c r="T104" s="21">
        <f>SUM(R104-Q104)</f>
        <v>2.1000000000000014</v>
      </c>
      <c r="U104" s="20"/>
    </row>
    <row r="105" spans="1:21" ht="12.75">
      <c r="A105" s="91"/>
      <c r="B105" s="12" t="s">
        <v>134</v>
      </c>
      <c r="C105" s="16">
        <v>1337</v>
      </c>
      <c r="D105" s="16">
        <v>1586</v>
      </c>
      <c r="E105" s="17">
        <v>356.6</v>
      </c>
      <c r="F105" s="17">
        <v>575.8</v>
      </c>
      <c r="G105" s="16">
        <v>1070</v>
      </c>
      <c r="H105" s="16">
        <v>356.6</v>
      </c>
      <c r="I105" s="16">
        <v>575.8</v>
      </c>
      <c r="J105" s="16"/>
      <c r="K105" s="16">
        <v>1070</v>
      </c>
      <c r="L105" s="16">
        <v>1070</v>
      </c>
      <c r="M105" s="16">
        <v>1069</v>
      </c>
      <c r="N105" s="16">
        <f>SUM(G105,K105,L105,M105)</f>
        <v>4279</v>
      </c>
      <c r="O105" s="18"/>
      <c r="P105" s="18"/>
      <c r="Q105" s="19">
        <v>2416</v>
      </c>
      <c r="R105" s="19">
        <v>2745</v>
      </c>
      <c r="S105" s="84">
        <v>329</v>
      </c>
      <c r="T105" s="21">
        <f>SUM(R105-Q105)</f>
        <v>329</v>
      </c>
      <c r="U105" s="20"/>
    </row>
    <row r="106" spans="1:21" ht="12.75">
      <c r="A106" s="12"/>
      <c r="B106" s="36" t="s">
        <v>135</v>
      </c>
      <c r="C106" s="37"/>
      <c r="D106" s="37"/>
      <c r="E106" s="37"/>
      <c r="F106" s="37"/>
      <c r="G106" s="16"/>
      <c r="H106" s="16"/>
      <c r="I106" s="16"/>
      <c r="J106" s="16"/>
      <c r="K106" s="16"/>
      <c r="L106" s="16"/>
      <c r="M106" s="16"/>
      <c r="N106" s="16">
        <f>SUM(G106,K106,L106,M106)</f>
        <v>0</v>
      </c>
      <c r="O106" s="18"/>
      <c r="P106" s="18"/>
      <c r="Q106" s="19">
        <v>92.09</v>
      </c>
      <c r="R106" s="38">
        <v>92.03</v>
      </c>
      <c r="S106" s="84">
        <v>-0.05</v>
      </c>
      <c r="T106" s="21">
        <f>SUM(R106-Q106)</f>
        <v>-0.060000000000002274</v>
      </c>
      <c r="U106" s="20"/>
    </row>
    <row r="107" spans="1:21" ht="12.75">
      <c r="A107" s="12">
        <v>8</v>
      </c>
      <c r="B107" s="12" t="s">
        <v>210</v>
      </c>
      <c r="C107" s="16">
        <v>43.46</v>
      </c>
      <c r="D107" s="16">
        <v>43.09</v>
      </c>
      <c r="E107" s="39" t="e">
        <f>SUM(E102/#REF!)</f>
        <v>#REF!</v>
      </c>
      <c r="F107" s="39" t="e">
        <f>SUM(F102/#REF!)</f>
        <v>#REF!</v>
      </c>
      <c r="G107" s="40" t="e">
        <f>SUM(G102/#REF!)</f>
        <v>#REF!</v>
      </c>
      <c r="H107" s="40" t="e">
        <f>SUM(H102/#REF!)</f>
        <v>#REF!</v>
      </c>
      <c r="I107" s="40" t="e">
        <f>SUM(I102/#REF!)</f>
        <v>#REF!</v>
      </c>
      <c r="J107" s="40" t="e">
        <f>SUM(J102/#REF!)</f>
        <v>#REF!</v>
      </c>
      <c r="K107" s="40" t="e">
        <f>SUM(K102/#REF!)</f>
        <v>#REF!</v>
      </c>
      <c r="L107" s="40" t="e">
        <f>SUM(L102/#REF!)</f>
        <v>#REF!</v>
      </c>
      <c r="M107" s="40" t="e">
        <f>SUM(M102/#REF!)</f>
        <v>#REF!</v>
      </c>
      <c r="N107" s="40" t="e">
        <f>SUM(N102/#REF!)</f>
        <v>#REF!</v>
      </c>
      <c r="O107" s="18"/>
      <c r="P107" s="18"/>
      <c r="Q107" s="41">
        <v>92.45</v>
      </c>
      <c r="R107" s="41"/>
      <c r="S107" s="84"/>
      <c r="T107" s="20"/>
      <c r="U107" s="20"/>
    </row>
    <row r="110" spans="2:22" ht="15.75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94"/>
      <c r="S110" s="94"/>
      <c r="T110" s="42"/>
      <c r="U110" s="94"/>
      <c r="V110" s="94"/>
    </row>
  </sheetData>
  <sheetProtection selectLockedCells="1" selectUnlockedCells="1"/>
  <mergeCells count="39">
    <mergeCell ref="R10:R11"/>
    <mergeCell ref="S10:S11"/>
    <mergeCell ref="A104:A105"/>
    <mergeCell ref="R110:S110"/>
    <mergeCell ref="U110:V110"/>
    <mergeCell ref="A83:A84"/>
    <mergeCell ref="A71:A76"/>
    <mergeCell ref="A8:U9"/>
    <mergeCell ref="B10:B11"/>
    <mergeCell ref="C10:C11"/>
    <mergeCell ref="D10:D11"/>
    <mergeCell ref="E10:F10"/>
    <mergeCell ref="G10:G11"/>
    <mergeCell ref="H10:H11"/>
    <mergeCell ref="I10:I11"/>
    <mergeCell ref="J10:J11"/>
    <mergeCell ref="K10:K11"/>
    <mergeCell ref="T10:T11"/>
    <mergeCell ref="U10:U11"/>
    <mergeCell ref="L10:L11"/>
    <mergeCell ref="M10:M11"/>
    <mergeCell ref="N10:N11"/>
    <mergeCell ref="Q10:Q11"/>
    <mergeCell ref="Q3:Q4"/>
    <mergeCell ref="R3:R4"/>
    <mergeCell ref="S3:S4"/>
    <mergeCell ref="A1:S2"/>
    <mergeCell ref="B3:B4"/>
    <mergeCell ref="C3:C4"/>
    <mergeCell ref="D3:D4"/>
    <mergeCell ref="E3:F3"/>
    <mergeCell ref="G3:G4"/>
    <mergeCell ref="H3:H4"/>
    <mergeCell ref="L3:L4"/>
    <mergeCell ref="M3:M4"/>
    <mergeCell ref="N3:N4"/>
    <mergeCell ref="I3:I4"/>
    <mergeCell ref="J3:J4"/>
    <mergeCell ref="K3:K4"/>
  </mergeCells>
  <printOptions/>
  <pageMargins left="0.3798611111111111" right="0.1701388888888889" top="0.1798611111111111" bottom="0.179861111111111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4"/>
  <sheetViews>
    <sheetView tabSelected="1" zoomScalePageLayoutView="0" workbookViewId="0" topLeftCell="A1">
      <selection activeCell="Z9" sqref="Z9"/>
    </sheetView>
  </sheetViews>
  <sheetFormatPr defaultColWidth="11.00390625" defaultRowHeight="12.75"/>
  <cols>
    <col min="1" max="1" width="6.421875" style="1" customWidth="1"/>
    <col min="2" max="2" width="33.7109375" style="1" customWidth="1"/>
    <col min="3" max="16" width="0" style="1" hidden="1" customWidth="1"/>
    <col min="17" max="17" width="9.7109375" style="1" customWidth="1"/>
    <col min="18" max="18" width="8.8515625" style="1" customWidth="1"/>
    <col min="19" max="19" width="9.421875" style="1" customWidth="1"/>
    <col min="20" max="20" width="0" style="1" hidden="1" customWidth="1"/>
    <col min="21" max="21" width="20.8515625" style="1" customWidth="1"/>
    <col min="22" max="16384" width="11.00390625" style="1" customWidth="1"/>
  </cols>
  <sheetData>
    <row r="1" spans="1:21" ht="12.75" customHeight="1">
      <c r="A1" s="102" t="s">
        <v>211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ht="37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25.5" customHeight="1">
      <c r="A3" s="12" t="s">
        <v>0</v>
      </c>
      <c r="B3" s="91" t="s">
        <v>1</v>
      </c>
      <c r="C3" s="91" t="s">
        <v>2</v>
      </c>
      <c r="D3" s="91" t="s">
        <v>3</v>
      </c>
      <c r="E3" s="91" t="s">
        <v>4</v>
      </c>
      <c r="F3" s="91"/>
      <c r="G3" s="91" t="s">
        <v>2</v>
      </c>
      <c r="H3" s="91" t="s">
        <v>5</v>
      </c>
      <c r="I3" s="91" t="s">
        <v>6</v>
      </c>
      <c r="J3" s="91"/>
      <c r="K3" s="91" t="s">
        <v>3</v>
      </c>
      <c r="L3" s="91" t="s">
        <v>7</v>
      </c>
      <c r="M3" s="91" t="s">
        <v>8</v>
      </c>
      <c r="N3" s="91" t="s">
        <v>9</v>
      </c>
      <c r="O3" s="44"/>
      <c r="P3" s="44"/>
      <c r="Q3" s="101" t="s">
        <v>10</v>
      </c>
      <c r="R3" s="101" t="s">
        <v>11</v>
      </c>
      <c r="S3" s="101" t="s">
        <v>159</v>
      </c>
      <c r="T3" s="92" t="s">
        <v>12</v>
      </c>
      <c r="U3" s="93" t="s">
        <v>160</v>
      </c>
    </row>
    <row r="4" spans="1:21" ht="12.75">
      <c r="A4" s="12" t="s">
        <v>136</v>
      </c>
      <c r="B4" s="91"/>
      <c r="C4" s="91"/>
      <c r="D4" s="91"/>
      <c r="E4" s="15" t="s">
        <v>14</v>
      </c>
      <c r="F4" s="15" t="s">
        <v>15</v>
      </c>
      <c r="G4" s="91"/>
      <c r="H4" s="91"/>
      <c r="I4" s="91"/>
      <c r="J4" s="91"/>
      <c r="K4" s="91"/>
      <c r="L4" s="91"/>
      <c r="M4" s="91"/>
      <c r="N4" s="91"/>
      <c r="O4" s="44"/>
      <c r="P4" s="44"/>
      <c r="Q4" s="101"/>
      <c r="R4" s="101"/>
      <c r="S4" s="101"/>
      <c r="T4" s="92"/>
      <c r="U4" s="93"/>
    </row>
    <row r="5" spans="1:21" ht="25.5" customHeight="1">
      <c r="A5" s="45">
        <v>1</v>
      </c>
      <c r="B5" s="12" t="s">
        <v>16</v>
      </c>
      <c r="C5" s="46">
        <f>SUM(C6,C13,C19,C20,C21)</f>
        <v>59893.00000000001</v>
      </c>
      <c r="D5" s="46">
        <f>SUM(D6,D13,D19,D20,D21)</f>
        <v>64089.399999999994</v>
      </c>
      <c r="E5" s="47">
        <f>SUM(E6,E13,E19,E20,E21)</f>
        <v>58185.1</v>
      </c>
      <c r="F5" s="47">
        <f>SUM(F6,F13,F19,F20,F21)</f>
        <v>116415.8</v>
      </c>
      <c r="G5" s="46"/>
      <c r="H5" s="46">
        <f aca="true" t="shared" si="0" ref="H5:N5">SUM(H6,H13,H19,H20,H21)</f>
        <v>174555.6</v>
      </c>
      <c r="I5" s="46">
        <f t="shared" si="0"/>
        <v>58185.1</v>
      </c>
      <c r="J5" s="46">
        <f t="shared" si="0"/>
        <v>116415.8</v>
      </c>
      <c r="K5" s="46">
        <f t="shared" si="0"/>
        <v>174555.4</v>
      </c>
      <c r="L5" s="46">
        <f t="shared" si="0"/>
        <v>174555.5</v>
      </c>
      <c r="M5" s="46">
        <f t="shared" si="0"/>
        <v>174555.2</v>
      </c>
      <c r="N5" s="46">
        <f t="shared" si="0"/>
        <v>698221.7000000001</v>
      </c>
      <c r="O5" s="48"/>
      <c r="P5" s="48"/>
      <c r="Q5" s="32">
        <v>689411.1</v>
      </c>
      <c r="R5" s="32">
        <v>901838.2</v>
      </c>
      <c r="S5" s="49">
        <v>212427.1</v>
      </c>
      <c r="T5" s="49">
        <f aca="true" t="shared" si="1" ref="T5:T33">SUM(R5-Q5)</f>
        <v>212427.09999999998</v>
      </c>
      <c r="U5" s="32"/>
    </row>
    <row r="6" spans="1:21" ht="25.5">
      <c r="A6" s="46">
        <v>1</v>
      </c>
      <c r="B6" s="22" t="s">
        <v>17</v>
      </c>
      <c r="C6" s="46">
        <f>SUM(C7:C11)</f>
        <v>24911.1</v>
      </c>
      <c r="D6" s="46">
        <f>SUM(D7:D11)</f>
        <v>25612.899999999998</v>
      </c>
      <c r="E6" s="47">
        <f>SUM(E7:E11)</f>
        <v>10522.7</v>
      </c>
      <c r="F6" s="47">
        <f>SUM(F7:F11)</f>
        <v>16858</v>
      </c>
      <c r="G6" s="46"/>
      <c r="H6" s="46">
        <f aca="true" t="shared" si="2" ref="H6:N6">SUM(H7:H11)</f>
        <v>31568.300000000003</v>
      </c>
      <c r="I6" s="46">
        <f t="shared" si="2"/>
        <v>10522.7</v>
      </c>
      <c r="J6" s="46">
        <f t="shared" si="2"/>
        <v>16858</v>
      </c>
      <c r="K6" s="46">
        <f t="shared" si="2"/>
        <v>31568.300000000003</v>
      </c>
      <c r="L6" s="46">
        <f t="shared" si="2"/>
        <v>31568.300000000003</v>
      </c>
      <c r="M6" s="46">
        <f t="shared" si="2"/>
        <v>31568.2</v>
      </c>
      <c r="N6" s="46">
        <f t="shared" si="2"/>
        <v>126273.1</v>
      </c>
      <c r="O6" s="48"/>
      <c r="P6" s="48"/>
      <c r="Q6" s="32">
        <v>147073.4</v>
      </c>
      <c r="R6" s="32">
        <v>103175.9</v>
      </c>
      <c r="S6" s="49">
        <v>-40001.6</v>
      </c>
      <c r="T6" s="49">
        <f t="shared" si="1"/>
        <v>-43897.5</v>
      </c>
      <c r="U6" s="32"/>
    </row>
    <row r="7" spans="1:21" ht="25.5">
      <c r="A7" s="50" t="s">
        <v>18</v>
      </c>
      <c r="B7" s="22" t="s">
        <v>19</v>
      </c>
      <c r="C7" s="51">
        <v>67</v>
      </c>
      <c r="D7" s="51">
        <v>67.1</v>
      </c>
      <c r="E7" s="52">
        <v>207.1</v>
      </c>
      <c r="F7" s="52">
        <v>690.8</v>
      </c>
      <c r="G7" s="46"/>
      <c r="H7" s="46">
        <v>621.4</v>
      </c>
      <c r="I7" s="46">
        <v>207.1</v>
      </c>
      <c r="J7" s="46">
        <v>690.8</v>
      </c>
      <c r="K7" s="46">
        <v>621.4</v>
      </c>
      <c r="L7" s="46">
        <v>621.5</v>
      </c>
      <c r="M7" s="46">
        <v>621.4</v>
      </c>
      <c r="N7" s="46">
        <f>SUM(H7,K7,L7,M7)</f>
        <v>2485.7</v>
      </c>
      <c r="O7" s="48"/>
      <c r="P7" s="48"/>
      <c r="Q7" s="32">
        <v>9137.3</v>
      </c>
      <c r="R7" s="32">
        <v>5241.4</v>
      </c>
      <c r="S7" s="49">
        <v>-3895.9</v>
      </c>
      <c r="T7" s="49">
        <f t="shared" si="1"/>
        <v>-3895.8999999999996</v>
      </c>
      <c r="U7" s="20" t="s">
        <v>187</v>
      </c>
    </row>
    <row r="8" spans="1:21" ht="25.5">
      <c r="A8" s="50" t="s">
        <v>20</v>
      </c>
      <c r="B8" s="22" t="s">
        <v>21</v>
      </c>
      <c r="C8" s="51"/>
      <c r="D8" s="51"/>
      <c r="E8" s="52">
        <v>5.8</v>
      </c>
      <c r="F8" s="52">
        <v>62.2</v>
      </c>
      <c r="G8" s="46"/>
      <c r="H8" s="46">
        <v>17.3</v>
      </c>
      <c r="I8" s="46">
        <v>5.8</v>
      </c>
      <c r="J8" s="46">
        <v>62.2</v>
      </c>
      <c r="K8" s="46">
        <v>17.4</v>
      </c>
      <c r="L8" s="46">
        <v>17.3</v>
      </c>
      <c r="M8" s="46">
        <v>17.3</v>
      </c>
      <c r="N8" s="46">
        <f>SUM(H8,K8,L8,M8)</f>
        <v>69.3</v>
      </c>
      <c r="O8" s="48"/>
      <c r="P8" s="48"/>
      <c r="Q8" s="32">
        <v>292.7</v>
      </c>
      <c r="R8" s="32">
        <v>538.3</v>
      </c>
      <c r="S8" s="49">
        <v>245.6</v>
      </c>
      <c r="T8" s="49">
        <f t="shared" si="1"/>
        <v>245.59999999999997</v>
      </c>
      <c r="U8" s="20" t="s">
        <v>137</v>
      </c>
    </row>
    <row r="9" spans="1:21" ht="25.5">
      <c r="A9" s="50" t="s">
        <v>22</v>
      </c>
      <c r="B9" s="22" t="s">
        <v>23</v>
      </c>
      <c r="C9" s="51">
        <v>1747</v>
      </c>
      <c r="D9" s="51">
        <v>2620.5</v>
      </c>
      <c r="E9" s="52">
        <v>1456.5</v>
      </c>
      <c r="F9" s="52">
        <v>3367.3</v>
      </c>
      <c r="G9" s="46"/>
      <c r="H9" s="46">
        <v>4369.6</v>
      </c>
      <c r="I9" s="46">
        <v>1456.5</v>
      </c>
      <c r="J9" s="46">
        <v>3367.3</v>
      </c>
      <c r="K9" s="46">
        <v>4369.6</v>
      </c>
      <c r="L9" s="46">
        <v>4369.6</v>
      </c>
      <c r="M9" s="46">
        <v>4369.6</v>
      </c>
      <c r="N9" s="46">
        <f>SUM(H9,K9,L9,M9)</f>
        <v>17478.4</v>
      </c>
      <c r="O9" s="48"/>
      <c r="P9" s="48"/>
      <c r="Q9" s="32">
        <v>23885.5</v>
      </c>
      <c r="R9" s="32">
        <v>17495</v>
      </c>
      <c r="S9" s="49">
        <v>-6390.5</v>
      </c>
      <c r="T9" s="49">
        <f t="shared" si="1"/>
        <v>-6390.5</v>
      </c>
      <c r="U9" s="20" t="s">
        <v>164</v>
      </c>
    </row>
    <row r="10" spans="1:21" ht="38.25">
      <c r="A10" s="50" t="s">
        <v>24</v>
      </c>
      <c r="B10" s="22" t="s">
        <v>25</v>
      </c>
      <c r="C10" s="51">
        <v>171.8</v>
      </c>
      <c r="D10" s="51"/>
      <c r="E10" s="52">
        <v>48.2</v>
      </c>
      <c r="F10" s="52">
        <v>138.7</v>
      </c>
      <c r="G10" s="46"/>
      <c r="H10" s="46">
        <v>144.6</v>
      </c>
      <c r="I10" s="46">
        <v>48.2</v>
      </c>
      <c r="J10" s="46">
        <v>138.7</v>
      </c>
      <c r="K10" s="46">
        <v>144.5</v>
      </c>
      <c r="L10" s="46">
        <v>144.5</v>
      </c>
      <c r="M10" s="46">
        <v>144.5</v>
      </c>
      <c r="N10" s="46">
        <f>SUM(H10,K10,L10,M10)</f>
        <v>578.1</v>
      </c>
      <c r="O10" s="48"/>
      <c r="P10" s="48"/>
      <c r="Q10" s="32">
        <v>529.1</v>
      </c>
      <c r="R10" s="32">
        <v>432.5</v>
      </c>
      <c r="S10" s="49">
        <v>-96.6</v>
      </c>
      <c r="T10" s="49">
        <f t="shared" si="1"/>
        <v>-96.60000000000002</v>
      </c>
      <c r="U10" s="20" t="s">
        <v>232</v>
      </c>
    </row>
    <row r="11" spans="1:21" ht="51">
      <c r="A11" s="50" t="s">
        <v>27</v>
      </c>
      <c r="B11" s="22" t="s">
        <v>28</v>
      </c>
      <c r="C11" s="51">
        <v>22925.3</v>
      </c>
      <c r="D11" s="51">
        <v>22925.3</v>
      </c>
      <c r="E11" s="52">
        <v>8805.1</v>
      </c>
      <c r="F11" s="52">
        <v>12599</v>
      </c>
      <c r="G11" s="46"/>
      <c r="H11" s="46">
        <v>26415.4</v>
      </c>
      <c r="I11" s="46">
        <v>8805.1</v>
      </c>
      <c r="J11" s="46">
        <v>12599</v>
      </c>
      <c r="K11" s="46">
        <v>26415.4</v>
      </c>
      <c r="L11" s="46">
        <v>26415.4</v>
      </c>
      <c r="M11" s="46">
        <v>26415.4</v>
      </c>
      <c r="N11" s="46">
        <f>SUM(H11,K11,L11,M11)</f>
        <v>105661.6</v>
      </c>
      <c r="O11" s="48"/>
      <c r="P11" s="48"/>
      <c r="Q11" s="32">
        <v>113228.8</v>
      </c>
      <c r="R11" s="32">
        <v>79468.7</v>
      </c>
      <c r="S11" s="49">
        <v>-33760.1</v>
      </c>
      <c r="T11" s="49">
        <f t="shared" si="1"/>
        <v>-33760.100000000006</v>
      </c>
      <c r="U11" s="20" t="s">
        <v>165</v>
      </c>
    </row>
    <row r="12" spans="1:21" ht="12.75" hidden="1">
      <c r="A12" s="50" t="s">
        <v>29</v>
      </c>
      <c r="B12" s="22" t="s">
        <v>28</v>
      </c>
      <c r="C12" s="51"/>
      <c r="D12" s="51"/>
      <c r="E12" s="51"/>
      <c r="F12" s="51"/>
      <c r="G12" s="46"/>
      <c r="H12" s="46"/>
      <c r="I12" s="46"/>
      <c r="J12" s="46"/>
      <c r="K12" s="46"/>
      <c r="L12" s="46"/>
      <c r="M12" s="46"/>
      <c r="N12" s="46"/>
      <c r="O12" s="48"/>
      <c r="P12" s="48"/>
      <c r="Q12" s="32"/>
      <c r="R12" s="32"/>
      <c r="S12" s="49"/>
      <c r="T12" s="49">
        <f t="shared" si="1"/>
        <v>0</v>
      </c>
      <c r="U12" s="32"/>
    </row>
    <row r="13" spans="1:21" ht="25.5">
      <c r="A13" s="50">
        <v>2</v>
      </c>
      <c r="B13" s="22" t="s">
        <v>212</v>
      </c>
      <c r="C13" s="46">
        <v>27874.5</v>
      </c>
      <c r="D13" s="46">
        <v>32520.5</v>
      </c>
      <c r="E13" s="47">
        <f>SUM(E14:E16)</f>
        <v>23176.5</v>
      </c>
      <c r="F13" s="47">
        <f>SUM(F14:F16)</f>
        <v>55549.5</v>
      </c>
      <c r="G13" s="46"/>
      <c r="H13" s="46">
        <f>SUM(H14:H16)</f>
        <v>69529.5</v>
      </c>
      <c r="I13" s="46">
        <f>SUM(I14,I16)</f>
        <v>23176.5</v>
      </c>
      <c r="J13" s="46">
        <f>SUM(J14:J16)</f>
        <v>55549.5</v>
      </c>
      <c r="K13" s="46">
        <f>SUM(K14:K16)</f>
        <v>69529.3</v>
      </c>
      <c r="L13" s="46">
        <f>SUM(L14:L16)</f>
        <v>69529.3</v>
      </c>
      <c r="M13" s="46">
        <f>SUM(M14:M16)</f>
        <v>69529.3</v>
      </c>
      <c r="N13" s="46">
        <f>SUM(H13,K13,L13,M13)</f>
        <v>278117.39999999997</v>
      </c>
      <c r="O13" s="48"/>
      <c r="P13" s="48"/>
      <c r="Q13" s="32">
        <v>316211.4</v>
      </c>
      <c r="R13" s="32">
        <v>350964.9</v>
      </c>
      <c r="S13" s="49">
        <v>35136.9</v>
      </c>
      <c r="T13" s="49">
        <f t="shared" si="1"/>
        <v>34753.5</v>
      </c>
      <c r="U13" s="32"/>
    </row>
    <row r="14" spans="1:21" ht="111.75" customHeight="1">
      <c r="A14" s="50" t="s">
        <v>35</v>
      </c>
      <c r="B14" s="22" t="s">
        <v>113</v>
      </c>
      <c r="C14" s="46">
        <v>25877</v>
      </c>
      <c r="D14" s="46">
        <v>30190</v>
      </c>
      <c r="E14" s="47">
        <v>21088.7</v>
      </c>
      <c r="F14" s="47">
        <v>42254.2</v>
      </c>
      <c r="G14" s="46"/>
      <c r="H14" s="46">
        <v>63266.1</v>
      </c>
      <c r="I14" s="46">
        <v>21088.7</v>
      </c>
      <c r="J14" s="46">
        <v>42254.2</v>
      </c>
      <c r="K14" s="46">
        <v>63266</v>
      </c>
      <c r="L14" s="46">
        <v>63266</v>
      </c>
      <c r="M14" s="46">
        <v>63266</v>
      </c>
      <c r="N14" s="46">
        <f>SUM(H14,K14,L14,M14)</f>
        <v>253064.1</v>
      </c>
      <c r="O14" s="48"/>
      <c r="P14" s="48"/>
      <c r="Q14" s="32">
        <v>285970.7</v>
      </c>
      <c r="R14" s="32">
        <v>316438.7</v>
      </c>
      <c r="S14" s="85">
        <v>30468</v>
      </c>
      <c r="T14" s="49">
        <f t="shared" si="1"/>
        <v>30468</v>
      </c>
      <c r="U14" s="20" t="s">
        <v>167</v>
      </c>
    </row>
    <row r="15" spans="1:21" ht="18.75" customHeight="1" hidden="1">
      <c r="A15" s="50" t="s">
        <v>36</v>
      </c>
      <c r="B15" s="53" t="s">
        <v>37</v>
      </c>
      <c r="C15" s="46"/>
      <c r="D15" s="46"/>
      <c r="E15" s="47"/>
      <c r="F15" s="47">
        <v>8291.3</v>
      </c>
      <c r="G15" s="46"/>
      <c r="H15" s="46"/>
      <c r="I15" s="46"/>
      <c r="J15" s="46">
        <v>8291.3</v>
      </c>
      <c r="K15" s="46" t="s">
        <v>138</v>
      </c>
      <c r="L15" s="46" t="s">
        <v>33</v>
      </c>
      <c r="M15" s="46" t="s">
        <v>33</v>
      </c>
      <c r="N15" s="46" t="s">
        <v>33</v>
      </c>
      <c r="O15" s="48"/>
      <c r="P15" s="48"/>
      <c r="Q15" s="32"/>
      <c r="R15" s="32"/>
      <c r="S15" s="49"/>
      <c r="T15" s="49">
        <f t="shared" si="1"/>
        <v>0</v>
      </c>
      <c r="U15" s="32"/>
    </row>
    <row r="16" spans="1:21" ht="12.75">
      <c r="A16" s="50" t="s">
        <v>36</v>
      </c>
      <c r="B16" s="22" t="s">
        <v>38</v>
      </c>
      <c r="C16" s="46">
        <v>1997.5</v>
      </c>
      <c r="D16" s="46">
        <v>2330.5</v>
      </c>
      <c r="E16" s="47">
        <v>2087.8</v>
      </c>
      <c r="F16" s="47">
        <v>5004</v>
      </c>
      <c r="G16" s="46"/>
      <c r="H16" s="46">
        <v>6263.4</v>
      </c>
      <c r="I16" s="46">
        <v>2087.8</v>
      </c>
      <c r="J16" s="46">
        <v>5004</v>
      </c>
      <c r="K16" s="46">
        <v>6263.3</v>
      </c>
      <c r="L16" s="46">
        <v>6263.3</v>
      </c>
      <c r="M16" s="46">
        <v>6263.3</v>
      </c>
      <c r="N16" s="46">
        <f>SUM(H16,K16,L16,M16)</f>
        <v>25053.3</v>
      </c>
      <c r="O16" s="48"/>
      <c r="P16" s="48"/>
      <c r="Q16" s="32">
        <v>28294</v>
      </c>
      <c r="R16" s="32">
        <v>32962.9</v>
      </c>
      <c r="S16" s="49">
        <v>4668.9</v>
      </c>
      <c r="T16" s="49">
        <f t="shared" si="1"/>
        <v>4668.9000000000015</v>
      </c>
      <c r="U16" s="20" t="s">
        <v>233</v>
      </c>
    </row>
    <row r="17" spans="1:21" ht="12.75" hidden="1">
      <c r="A17" s="50" t="s">
        <v>39</v>
      </c>
      <c r="B17" s="53" t="s">
        <v>139</v>
      </c>
      <c r="C17" s="46"/>
      <c r="D17" s="46"/>
      <c r="E17" s="46"/>
      <c r="F17" s="46"/>
      <c r="G17" s="46"/>
      <c r="H17" s="46">
        <f>SUM(E17:F17)</f>
        <v>0</v>
      </c>
      <c r="I17" s="46"/>
      <c r="J17" s="46"/>
      <c r="K17" s="46">
        <f>SUM(I17:J17)</f>
        <v>0</v>
      </c>
      <c r="L17" s="46"/>
      <c r="M17" s="46"/>
      <c r="N17" s="46">
        <f>SUM(H17:M17)</f>
        <v>0</v>
      </c>
      <c r="O17" s="48"/>
      <c r="P17" s="48"/>
      <c r="Q17" s="32"/>
      <c r="R17" s="32"/>
      <c r="S17" s="49"/>
      <c r="T17" s="49">
        <f t="shared" si="1"/>
        <v>0</v>
      </c>
      <c r="U17" s="32"/>
    </row>
    <row r="18" spans="1:21" ht="12.75">
      <c r="A18" s="50" t="s">
        <v>39</v>
      </c>
      <c r="B18" s="27" t="s">
        <v>40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8"/>
      <c r="P18" s="48"/>
      <c r="Q18" s="32">
        <v>1946.7</v>
      </c>
      <c r="R18" s="32">
        <v>1563.3</v>
      </c>
      <c r="S18" s="49">
        <v>-383.4</v>
      </c>
      <c r="T18" s="49">
        <f t="shared" si="1"/>
        <v>-383.4000000000001</v>
      </c>
      <c r="U18" s="20"/>
    </row>
    <row r="19" spans="1:21" ht="54" customHeight="1">
      <c r="A19" s="50">
        <v>3</v>
      </c>
      <c r="B19" s="53" t="s">
        <v>43</v>
      </c>
      <c r="C19" s="46">
        <v>4227.8</v>
      </c>
      <c r="D19" s="46">
        <v>4227.9</v>
      </c>
      <c r="E19" s="47">
        <v>18275.4</v>
      </c>
      <c r="F19" s="47">
        <v>35747.3</v>
      </c>
      <c r="G19" s="46"/>
      <c r="H19" s="46">
        <v>54826.2</v>
      </c>
      <c r="I19" s="46">
        <v>18275.4</v>
      </c>
      <c r="J19" s="46">
        <v>35747.3</v>
      </c>
      <c r="K19" s="46">
        <v>54826.2</v>
      </c>
      <c r="L19" s="46">
        <v>54826.2</v>
      </c>
      <c r="M19" s="46">
        <v>54826.2</v>
      </c>
      <c r="N19" s="46">
        <f aca="true" t="shared" si="3" ref="N19:N27">SUM(H19,K19,L19,M19)</f>
        <v>219304.8</v>
      </c>
      <c r="O19" s="48"/>
      <c r="P19" s="48"/>
      <c r="Q19" s="32">
        <v>163287</v>
      </c>
      <c r="R19" s="32">
        <v>394147.1</v>
      </c>
      <c r="S19" s="49">
        <v>230860.1</v>
      </c>
      <c r="T19" s="49">
        <f t="shared" si="1"/>
        <v>230860.09999999998</v>
      </c>
      <c r="U19" s="20" t="s">
        <v>169</v>
      </c>
    </row>
    <row r="20" spans="1:21" ht="43.5" customHeight="1">
      <c r="A20" s="50">
        <v>4</v>
      </c>
      <c r="B20" s="53" t="s">
        <v>213</v>
      </c>
      <c r="C20" s="46">
        <v>2508.3</v>
      </c>
      <c r="D20" s="46">
        <v>1356.7</v>
      </c>
      <c r="E20" s="47">
        <v>4803.3</v>
      </c>
      <c r="F20" s="47">
        <v>7941.7</v>
      </c>
      <c r="G20" s="46"/>
      <c r="H20" s="46">
        <v>14409.9</v>
      </c>
      <c r="I20" s="46">
        <v>4803.3</v>
      </c>
      <c r="J20" s="46">
        <v>7941.7</v>
      </c>
      <c r="K20" s="46">
        <v>14409.9</v>
      </c>
      <c r="L20" s="46">
        <v>14410</v>
      </c>
      <c r="M20" s="46">
        <v>14410</v>
      </c>
      <c r="N20" s="46">
        <f t="shared" si="3"/>
        <v>57639.8</v>
      </c>
      <c r="O20" s="48"/>
      <c r="P20" s="48"/>
      <c r="Q20" s="32">
        <v>61493.2</v>
      </c>
      <c r="R20" s="32">
        <v>51460.2</v>
      </c>
      <c r="S20" s="85">
        <v>-10033</v>
      </c>
      <c r="T20" s="49">
        <f t="shared" si="1"/>
        <v>-10033</v>
      </c>
      <c r="U20" s="20" t="s">
        <v>234</v>
      </c>
    </row>
    <row r="21" spans="1:21" ht="12.75">
      <c r="A21" s="50" t="s">
        <v>45</v>
      </c>
      <c r="B21" s="53" t="s">
        <v>140</v>
      </c>
      <c r="C21" s="46">
        <f>SUM(C22:C30)</f>
        <v>371.3</v>
      </c>
      <c r="D21" s="46">
        <f>SUM(D22:D30)</f>
        <v>371.4</v>
      </c>
      <c r="E21" s="47">
        <f>SUM(E22:E30)</f>
        <v>1407.1999999999998</v>
      </c>
      <c r="F21" s="47">
        <f>SUM(F22:F30)</f>
        <v>319.3</v>
      </c>
      <c r="G21" s="46"/>
      <c r="H21" s="46">
        <f aca="true" t="shared" si="4" ref="H21:M21">SUM(H22:H30)</f>
        <v>4221.7</v>
      </c>
      <c r="I21" s="46">
        <f t="shared" si="4"/>
        <v>1407.1999999999998</v>
      </c>
      <c r="J21" s="46">
        <f t="shared" si="4"/>
        <v>319.3</v>
      </c>
      <c r="K21" s="46">
        <f t="shared" si="4"/>
        <v>4221.699999999999</v>
      </c>
      <c r="L21" s="46">
        <f t="shared" si="4"/>
        <v>4221.7</v>
      </c>
      <c r="M21" s="46">
        <f t="shared" si="4"/>
        <v>4221.499999999999</v>
      </c>
      <c r="N21" s="46">
        <f t="shared" si="3"/>
        <v>16886.6</v>
      </c>
      <c r="O21" s="48"/>
      <c r="P21" s="48"/>
      <c r="Q21" s="32">
        <v>1346.1</v>
      </c>
      <c r="R21" s="46">
        <v>2090.1</v>
      </c>
      <c r="S21" s="49">
        <v>-48.8</v>
      </c>
      <c r="T21" s="49">
        <f t="shared" si="1"/>
        <v>744</v>
      </c>
      <c r="U21" s="32"/>
    </row>
    <row r="22" spans="1:21" ht="49.5" customHeight="1">
      <c r="A22" s="50" t="s">
        <v>214</v>
      </c>
      <c r="B22" s="53" t="s">
        <v>50</v>
      </c>
      <c r="C22" s="46">
        <v>7.5</v>
      </c>
      <c r="D22" s="46">
        <v>7.5</v>
      </c>
      <c r="E22" s="47">
        <v>8.6</v>
      </c>
      <c r="F22" s="47">
        <v>128.6</v>
      </c>
      <c r="G22" s="46"/>
      <c r="H22" s="46">
        <v>25.8</v>
      </c>
      <c r="I22" s="46">
        <v>8.6</v>
      </c>
      <c r="J22" s="46">
        <v>128.6</v>
      </c>
      <c r="K22" s="46">
        <v>25.7</v>
      </c>
      <c r="L22" s="46">
        <v>25.7</v>
      </c>
      <c r="M22" s="46">
        <v>25.7</v>
      </c>
      <c r="N22" s="46">
        <f t="shared" si="3"/>
        <v>102.9</v>
      </c>
      <c r="O22" s="48"/>
      <c r="P22" s="48"/>
      <c r="Q22" s="32">
        <v>225.9</v>
      </c>
      <c r="R22" s="32">
        <v>99.1</v>
      </c>
      <c r="S22" s="49">
        <v>-126.8</v>
      </c>
      <c r="T22" s="49">
        <f t="shared" si="1"/>
        <v>-126.80000000000001</v>
      </c>
      <c r="U22" s="20" t="s">
        <v>166</v>
      </c>
    </row>
    <row r="23" spans="1:21" ht="19.5" customHeight="1">
      <c r="A23" s="50" t="s">
        <v>215</v>
      </c>
      <c r="B23" s="53" t="s">
        <v>173</v>
      </c>
      <c r="C23" s="46">
        <v>12.5</v>
      </c>
      <c r="D23" s="46">
        <v>12.5</v>
      </c>
      <c r="E23" s="47">
        <v>19.9</v>
      </c>
      <c r="F23" s="47">
        <v>95</v>
      </c>
      <c r="G23" s="46"/>
      <c r="H23" s="46">
        <v>59.7</v>
      </c>
      <c r="I23" s="46">
        <v>19.9</v>
      </c>
      <c r="J23" s="46">
        <v>95</v>
      </c>
      <c r="K23" s="46">
        <v>59.7</v>
      </c>
      <c r="L23" s="46">
        <v>59.7</v>
      </c>
      <c r="M23" s="46">
        <v>59.7</v>
      </c>
      <c r="N23" s="46">
        <f t="shared" si="3"/>
        <v>238.8</v>
      </c>
      <c r="O23" s="48"/>
      <c r="P23" s="48"/>
      <c r="Q23" s="32">
        <v>446.1</v>
      </c>
      <c r="R23" s="32">
        <v>192.6</v>
      </c>
      <c r="S23" s="49">
        <v>-253.5</v>
      </c>
      <c r="T23" s="49">
        <f t="shared" si="1"/>
        <v>-253.50000000000003</v>
      </c>
      <c r="U23" s="32" t="s">
        <v>235</v>
      </c>
    </row>
    <row r="24" spans="1:21" ht="25.5">
      <c r="A24" s="50" t="s">
        <v>216</v>
      </c>
      <c r="B24" s="53" t="s">
        <v>53</v>
      </c>
      <c r="C24" s="46">
        <v>267.5</v>
      </c>
      <c r="D24" s="46">
        <v>267.5</v>
      </c>
      <c r="E24" s="47">
        <v>1337.5</v>
      </c>
      <c r="F24" s="47"/>
      <c r="G24" s="46"/>
      <c r="H24" s="46">
        <v>4012.5</v>
      </c>
      <c r="I24" s="46">
        <v>1337.5</v>
      </c>
      <c r="J24" s="46"/>
      <c r="K24" s="46">
        <v>4012.5</v>
      </c>
      <c r="L24" s="46">
        <v>4012.5</v>
      </c>
      <c r="M24" s="46">
        <v>4012.5</v>
      </c>
      <c r="N24" s="46">
        <f t="shared" si="3"/>
        <v>16050</v>
      </c>
      <c r="O24" s="48"/>
      <c r="P24" s="48"/>
      <c r="Q24" s="32">
        <v>53.3</v>
      </c>
      <c r="R24" s="32">
        <v>46.6</v>
      </c>
      <c r="S24" s="49">
        <v>-6.7</v>
      </c>
      <c r="T24" s="49">
        <f t="shared" si="1"/>
        <v>-6.699999999999996</v>
      </c>
      <c r="U24" s="20" t="s">
        <v>193</v>
      </c>
    </row>
    <row r="25" spans="1:21" ht="42" customHeight="1">
      <c r="A25" s="50" t="s">
        <v>217</v>
      </c>
      <c r="B25" s="22" t="s">
        <v>218</v>
      </c>
      <c r="C25" s="46">
        <v>1.2</v>
      </c>
      <c r="D25" s="46">
        <v>1.3</v>
      </c>
      <c r="E25" s="47">
        <v>2.1</v>
      </c>
      <c r="F25" s="47">
        <v>10.8</v>
      </c>
      <c r="G25" s="46"/>
      <c r="H25" s="46">
        <v>6.3</v>
      </c>
      <c r="I25" s="46">
        <v>2.1</v>
      </c>
      <c r="J25" s="46">
        <v>10.8</v>
      </c>
      <c r="K25" s="46">
        <v>6.4</v>
      </c>
      <c r="L25" s="46">
        <v>6.3</v>
      </c>
      <c r="M25" s="46">
        <v>6.2</v>
      </c>
      <c r="N25" s="46">
        <f t="shared" si="3"/>
        <v>25.2</v>
      </c>
      <c r="O25" s="48"/>
      <c r="P25" s="48"/>
      <c r="Q25" s="32">
        <v>372.1</v>
      </c>
      <c r="R25" s="32">
        <v>358.5</v>
      </c>
      <c r="S25" s="49">
        <v>-13.6</v>
      </c>
      <c r="T25" s="49">
        <f t="shared" si="1"/>
        <v>-13.600000000000023</v>
      </c>
      <c r="U25" s="20" t="s">
        <v>166</v>
      </c>
    </row>
    <row r="26" spans="1:21" ht="69" customHeight="1">
      <c r="A26" s="50" t="s">
        <v>219</v>
      </c>
      <c r="B26" s="22" t="s">
        <v>55</v>
      </c>
      <c r="C26" s="46">
        <v>1.3</v>
      </c>
      <c r="D26" s="46">
        <v>1.4</v>
      </c>
      <c r="E26" s="47">
        <v>11.6</v>
      </c>
      <c r="F26" s="47">
        <v>43.2</v>
      </c>
      <c r="G26" s="46"/>
      <c r="H26" s="46">
        <v>34.8</v>
      </c>
      <c r="I26" s="46">
        <v>11.6</v>
      </c>
      <c r="J26" s="46">
        <v>43.2</v>
      </c>
      <c r="K26" s="46">
        <v>34.7</v>
      </c>
      <c r="L26" s="46">
        <v>34.7</v>
      </c>
      <c r="M26" s="46">
        <v>34.7</v>
      </c>
      <c r="N26" s="46">
        <f t="shared" si="3"/>
        <v>138.9</v>
      </c>
      <c r="O26" s="48"/>
      <c r="P26" s="48"/>
      <c r="Q26" s="32">
        <v>222.5</v>
      </c>
      <c r="R26" s="32">
        <v>354.4</v>
      </c>
      <c r="S26" s="49">
        <v>131.9</v>
      </c>
      <c r="T26" s="49">
        <f t="shared" si="1"/>
        <v>131.89999999999998</v>
      </c>
      <c r="U26" s="20" t="s">
        <v>192</v>
      </c>
    </row>
    <row r="27" spans="1:21" ht="12.75" hidden="1">
      <c r="A27" s="50" t="s">
        <v>54</v>
      </c>
      <c r="B27" s="53" t="s">
        <v>141</v>
      </c>
      <c r="C27" s="46">
        <v>40</v>
      </c>
      <c r="D27" s="46">
        <v>40</v>
      </c>
      <c r="E27" s="47"/>
      <c r="F27" s="47"/>
      <c r="G27" s="46"/>
      <c r="H27" s="46"/>
      <c r="I27" s="46"/>
      <c r="J27" s="46"/>
      <c r="K27" s="46">
        <f>SUM(I27:J27)</f>
        <v>0</v>
      </c>
      <c r="L27" s="46"/>
      <c r="M27" s="46"/>
      <c r="N27" s="46">
        <f t="shared" si="3"/>
        <v>0</v>
      </c>
      <c r="O27" s="48"/>
      <c r="P27" s="48"/>
      <c r="Q27" s="32"/>
      <c r="R27" s="32"/>
      <c r="S27" s="49"/>
      <c r="T27" s="49">
        <f t="shared" si="1"/>
        <v>0</v>
      </c>
      <c r="U27" s="32"/>
    </row>
    <row r="28" spans="1:21" ht="12.75">
      <c r="A28" s="50" t="s">
        <v>220</v>
      </c>
      <c r="B28" s="22" t="s">
        <v>56</v>
      </c>
      <c r="C28" s="46"/>
      <c r="D28" s="46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8"/>
      <c r="P28" s="48"/>
      <c r="Q28" s="32">
        <v>26.2</v>
      </c>
      <c r="R28" s="32"/>
      <c r="S28" s="49">
        <v>-26.2</v>
      </c>
      <c r="T28" s="49">
        <f t="shared" si="1"/>
        <v>-26.2</v>
      </c>
      <c r="U28" s="32"/>
    </row>
    <row r="29" spans="1:21" ht="51">
      <c r="A29" s="50" t="s">
        <v>221</v>
      </c>
      <c r="B29" s="1" t="s">
        <v>142</v>
      </c>
      <c r="C29" s="46">
        <v>41.3</v>
      </c>
      <c r="D29" s="46">
        <v>41.2</v>
      </c>
      <c r="E29" s="47">
        <v>20.8</v>
      </c>
      <c r="F29" s="47">
        <v>41.7</v>
      </c>
      <c r="G29" s="46"/>
      <c r="H29" s="46">
        <v>62.4</v>
      </c>
      <c r="I29" s="46">
        <v>20.8</v>
      </c>
      <c r="J29" s="46">
        <v>41.7</v>
      </c>
      <c r="K29" s="46">
        <f>SUM(I29:J29)</f>
        <v>62.5</v>
      </c>
      <c r="L29" s="46">
        <v>62.6</v>
      </c>
      <c r="M29" s="46">
        <v>62.5</v>
      </c>
      <c r="N29" s="46">
        <f>SUM(H29,K29,L29,M29)</f>
        <v>250</v>
      </c>
      <c r="O29" s="48"/>
      <c r="P29" s="48"/>
      <c r="Q29" s="32"/>
      <c r="R29" s="32">
        <v>246.1</v>
      </c>
      <c r="S29" s="49">
        <v>246.1</v>
      </c>
      <c r="T29" s="49">
        <f t="shared" si="1"/>
        <v>246.1</v>
      </c>
      <c r="U29" s="20" t="s">
        <v>180</v>
      </c>
    </row>
    <row r="30" spans="1:21" ht="12.75">
      <c r="A30" s="50" t="s">
        <v>222</v>
      </c>
      <c r="B30" s="22" t="s">
        <v>179</v>
      </c>
      <c r="C30" s="46"/>
      <c r="D30" s="46"/>
      <c r="E30" s="47">
        <v>6.7</v>
      </c>
      <c r="F30" s="46"/>
      <c r="G30" s="46"/>
      <c r="H30" s="46">
        <v>20.2</v>
      </c>
      <c r="I30" s="46">
        <v>6.7</v>
      </c>
      <c r="J30" s="46"/>
      <c r="K30" s="46">
        <v>20.2</v>
      </c>
      <c r="L30" s="46">
        <v>20.2</v>
      </c>
      <c r="M30" s="46">
        <v>20.2</v>
      </c>
      <c r="N30" s="46">
        <f>SUM(H30,K30,L30,M30)</f>
        <v>80.8</v>
      </c>
      <c r="O30" s="48"/>
      <c r="P30" s="48"/>
      <c r="Q30" s="32"/>
      <c r="R30" s="32">
        <v>792.8</v>
      </c>
      <c r="S30" s="49">
        <v>792.8</v>
      </c>
      <c r="T30" s="49">
        <f t="shared" si="1"/>
        <v>792.8</v>
      </c>
      <c r="U30" s="32" t="s">
        <v>236</v>
      </c>
    </row>
    <row r="31" spans="1:21" ht="12.75" hidden="1">
      <c r="A31" s="50"/>
      <c r="B31" s="53"/>
      <c r="C31" s="46"/>
      <c r="D31" s="46"/>
      <c r="E31" s="46"/>
      <c r="F31" s="46"/>
      <c r="G31" s="46"/>
      <c r="H31" s="46">
        <f>SUM(E31:F31)</f>
        <v>0</v>
      </c>
      <c r="I31" s="46"/>
      <c r="J31" s="46"/>
      <c r="K31" s="46"/>
      <c r="L31" s="46"/>
      <c r="M31" s="46"/>
      <c r="N31" s="46">
        <f>SUM(H31:M31)</f>
        <v>0</v>
      </c>
      <c r="O31" s="48"/>
      <c r="P31" s="48"/>
      <c r="Q31" s="32"/>
      <c r="R31" s="32"/>
      <c r="S31" s="49"/>
      <c r="T31" s="49">
        <f t="shared" si="1"/>
        <v>0</v>
      </c>
      <c r="U31" s="32"/>
    </row>
    <row r="32" spans="1:21" ht="12.75">
      <c r="A32" s="54">
        <v>2</v>
      </c>
      <c r="B32" s="30" t="s">
        <v>58</v>
      </c>
      <c r="C32" s="46">
        <f>SUM(C33,C69)</f>
        <v>11227.599999999999</v>
      </c>
      <c r="D32" s="46">
        <f>SUM(D33,D69)</f>
        <v>9587.8</v>
      </c>
      <c r="E32" s="47">
        <f>SUM(E33,E69)</f>
        <v>13574.099999999999</v>
      </c>
      <c r="F32" s="47">
        <f>SUM(F33,F69)</f>
        <v>29885.699999999997</v>
      </c>
      <c r="G32" s="46"/>
      <c r="H32" s="46">
        <f aca="true" t="shared" si="5" ref="H32:M32">SUM(H33,H69)</f>
        <v>40713.8</v>
      </c>
      <c r="I32" s="46">
        <f t="shared" si="5"/>
        <v>13574.099999999999</v>
      </c>
      <c r="J32" s="46">
        <f t="shared" si="5"/>
        <v>29885.6</v>
      </c>
      <c r="K32" s="46">
        <f t="shared" si="5"/>
        <v>40713.8</v>
      </c>
      <c r="L32" s="46">
        <f t="shared" si="5"/>
        <v>40714.1</v>
      </c>
      <c r="M32" s="46">
        <f t="shared" si="5"/>
        <v>40714</v>
      </c>
      <c r="N32" s="46">
        <f>SUM(H32,K32,L32,M32)</f>
        <v>162855.7</v>
      </c>
      <c r="O32" s="48"/>
      <c r="P32" s="48"/>
      <c r="Q32" s="32">
        <v>180756.4</v>
      </c>
      <c r="R32" s="46">
        <v>213716.6</v>
      </c>
      <c r="S32" s="49">
        <v>31416.9</v>
      </c>
      <c r="T32" s="49">
        <f t="shared" si="1"/>
        <v>32960.20000000001</v>
      </c>
      <c r="U32" s="32"/>
    </row>
    <row r="33" spans="1:21" ht="12.75">
      <c r="A33" s="50" t="s">
        <v>47</v>
      </c>
      <c r="B33" s="22" t="s">
        <v>60</v>
      </c>
      <c r="C33" s="46">
        <f>SUM(C35:C43)</f>
        <v>7091.799999999999</v>
      </c>
      <c r="D33" s="46">
        <f>SUM(D35:D43)</f>
        <v>5451.2</v>
      </c>
      <c r="E33" s="47">
        <f>SUM(E35:E43)</f>
        <v>10425.199999999999</v>
      </c>
      <c r="F33" s="47">
        <f>SUM(F35:F43)</f>
        <v>23398.6</v>
      </c>
      <c r="G33" s="46"/>
      <c r="H33" s="46">
        <f aca="true" t="shared" si="6" ref="H33:M33">SUM(H35:H43)</f>
        <v>31267.4</v>
      </c>
      <c r="I33" s="46">
        <f t="shared" si="6"/>
        <v>10425.199999999999</v>
      </c>
      <c r="J33" s="46">
        <f t="shared" si="6"/>
        <v>23398.6</v>
      </c>
      <c r="K33" s="46">
        <f t="shared" si="6"/>
        <v>31267.5</v>
      </c>
      <c r="L33" s="46">
        <f t="shared" si="6"/>
        <v>31267.5</v>
      </c>
      <c r="M33" s="46">
        <f t="shared" si="6"/>
        <v>31267.5</v>
      </c>
      <c r="N33" s="46">
        <f>SUM(H33,K33,L33,M33)</f>
        <v>125069.9</v>
      </c>
      <c r="O33" s="48"/>
      <c r="P33" s="48"/>
      <c r="Q33" s="32">
        <v>136754.2</v>
      </c>
      <c r="R33" s="46">
        <v>170073</v>
      </c>
      <c r="S33" s="49">
        <v>31775.5</v>
      </c>
      <c r="T33" s="49">
        <f t="shared" si="1"/>
        <v>33318.79999999999</v>
      </c>
      <c r="U33" s="32"/>
    </row>
    <row r="34" spans="1:21" ht="12.75">
      <c r="A34" s="50"/>
      <c r="B34" s="22" t="s">
        <v>61</v>
      </c>
      <c r="C34" s="46"/>
      <c r="D34" s="46"/>
      <c r="E34" s="47"/>
      <c r="F34" s="47"/>
      <c r="G34" s="46"/>
      <c r="H34" s="46"/>
      <c r="I34" s="46"/>
      <c r="J34" s="46"/>
      <c r="K34" s="46"/>
      <c r="L34" s="46"/>
      <c r="M34" s="46"/>
      <c r="N34" s="46"/>
      <c r="O34" s="48"/>
      <c r="P34" s="48"/>
      <c r="Q34" s="32"/>
      <c r="R34" s="32"/>
      <c r="S34" s="49"/>
      <c r="T34" s="49"/>
      <c r="U34" s="32"/>
    </row>
    <row r="35" spans="1:21" ht="12.75">
      <c r="A35" s="50" t="s">
        <v>223</v>
      </c>
      <c r="B35" s="22" t="s">
        <v>63</v>
      </c>
      <c r="C35" s="51">
        <v>2888.5</v>
      </c>
      <c r="D35" s="51">
        <v>2888.4</v>
      </c>
      <c r="E35" s="52">
        <v>2822.5</v>
      </c>
      <c r="F35" s="52">
        <v>5852.7</v>
      </c>
      <c r="G35" s="46"/>
      <c r="H35" s="46">
        <v>8467.4</v>
      </c>
      <c r="I35" s="46">
        <v>2822.5</v>
      </c>
      <c r="J35" s="46">
        <v>5852.7</v>
      </c>
      <c r="K35" s="46">
        <v>8467.4</v>
      </c>
      <c r="L35" s="46">
        <v>8467.4</v>
      </c>
      <c r="M35" s="46">
        <v>8467.5</v>
      </c>
      <c r="N35" s="46">
        <f>SUM(H35,K35,L35,M35)</f>
        <v>33869.7</v>
      </c>
      <c r="O35" s="48"/>
      <c r="P35" s="48"/>
      <c r="Q35" s="32">
        <v>28721.5</v>
      </c>
      <c r="R35" s="32">
        <v>29671.3</v>
      </c>
      <c r="S35" s="49">
        <v>949.8</v>
      </c>
      <c r="T35" s="49">
        <f aca="true" t="shared" si="7" ref="T35:T86">SUM(R35-Q35)</f>
        <v>949.7999999999993</v>
      </c>
      <c r="U35" s="32"/>
    </row>
    <row r="36" spans="1:21" ht="25.5">
      <c r="A36" s="50" t="s">
        <v>224</v>
      </c>
      <c r="B36" s="22" t="s">
        <v>65</v>
      </c>
      <c r="C36" s="51">
        <v>272.5</v>
      </c>
      <c r="D36" s="51">
        <v>272.5</v>
      </c>
      <c r="E36" s="52">
        <v>279.4</v>
      </c>
      <c r="F36" s="52">
        <v>579.4</v>
      </c>
      <c r="G36" s="46"/>
      <c r="H36" s="46">
        <v>838.2</v>
      </c>
      <c r="I36" s="46">
        <v>279.4</v>
      </c>
      <c r="J36" s="46">
        <v>579.4</v>
      </c>
      <c r="K36" s="46">
        <v>838.3</v>
      </c>
      <c r="L36" s="46">
        <v>838.3</v>
      </c>
      <c r="M36" s="46">
        <v>838.3</v>
      </c>
      <c r="N36" s="46">
        <f>SUM(H36,K36,L36,M36)</f>
        <v>3353.1000000000004</v>
      </c>
      <c r="O36" s="48"/>
      <c r="P36" s="48"/>
      <c r="Q36" s="32">
        <v>2843.4</v>
      </c>
      <c r="R36" s="32">
        <v>3124.2</v>
      </c>
      <c r="S36" s="49">
        <v>280.8</v>
      </c>
      <c r="T36" s="49">
        <f t="shared" si="7"/>
        <v>280.7999999999997</v>
      </c>
      <c r="U36" s="32"/>
    </row>
    <row r="37" spans="1:21" ht="12.75" hidden="1">
      <c r="A37" s="50" t="s">
        <v>52</v>
      </c>
      <c r="B37" s="22" t="s">
        <v>43</v>
      </c>
      <c r="C37" s="51"/>
      <c r="D37" s="51"/>
      <c r="E37" s="51"/>
      <c r="F37" s="51"/>
      <c r="G37" s="46"/>
      <c r="H37" s="46"/>
      <c r="I37" s="46"/>
      <c r="J37" s="46"/>
      <c r="K37" s="46">
        <f>SUM(I37:J37)</f>
        <v>0</v>
      </c>
      <c r="L37" s="46"/>
      <c r="M37" s="46"/>
      <c r="N37" s="46">
        <f>SUM(H37:M37)</f>
        <v>0</v>
      </c>
      <c r="O37" s="48"/>
      <c r="P37" s="48"/>
      <c r="Q37" s="32"/>
      <c r="R37" s="32"/>
      <c r="S37" s="49"/>
      <c r="T37" s="49">
        <f t="shared" si="7"/>
        <v>0</v>
      </c>
      <c r="U37" s="32"/>
    </row>
    <row r="38" spans="1:21" ht="12.75">
      <c r="A38" s="50" t="s">
        <v>225</v>
      </c>
      <c r="B38" s="53" t="s">
        <v>43</v>
      </c>
      <c r="C38" s="51">
        <v>101</v>
      </c>
      <c r="D38" s="51">
        <v>100.5</v>
      </c>
      <c r="E38" s="52">
        <v>69.3</v>
      </c>
      <c r="F38" s="52">
        <v>166</v>
      </c>
      <c r="G38" s="46"/>
      <c r="H38" s="46">
        <v>208</v>
      </c>
      <c r="I38" s="46">
        <v>69.3</v>
      </c>
      <c r="J38" s="46">
        <v>166</v>
      </c>
      <c r="K38" s="46">
        <v>208</v>
      </c>
      <c r="L38" s="46">
        <v>208</v>
      </c>
      <c r="M38" s="46">
        <v>208</v>
      </c>
      <c r="N38" s="46">
        <f aca="true" t="shared" si="8" ref="N38:N54">SUM(H38,K38,L38,M38)</f>
        <v>832</v>
      </c>
      <c r="O38" s="48"/>
      <c r="P38" s="48"/>
      <c r="Q38" s="32">
        <v>675</v>
      </c>
      <c r="R38" s="32">
        <v>576.5</v>
      </c>
      <c r="S38" s="49">
        <v>-98.5</v>
      </c>
      <c r="T38" s="49">
        <f t="shared" si="7"/>
        <v>-98.5</v>
      </c>
      <c r="U38" s="32" t="s">
        <v>186</v>
      </c>
    </row>
    <row r="39" spans="1:21" ht="12.75">
      <c r="A39" s="50" t="s">
        <v>175</v>
      </c>
      <c r="B39" s="22" t="s">
        <v>25</v>
      </c>
      <c r="C39" s="51">
        <v>329.7</v>
      </c>
      <c r="D39" s="51"/>
      <c r="E39" s="52">
        <v>97.8</v>
      </c>
      <c r="F39" s="52">
        <v>287.7</v>
      </c>
      <c r="G39" s="46"/>
      <c r="H39" s="46">
        <v>293.5</v>
      </c>
      <c r="I39" s="46">
        <v>97.8</v>
      </c>
      <c r="J39" s="46">
        <v>287.7</v>
      </c>
      <c r="K39" s="46">
        <v>293.4</v>
      </c>
      <c r="L39" s="46">
        <v>293.4</v>
      </c>
      <c r="M39" s="46">
        <v>293.5</v>
      </c>
      <c r="N39" s="46">
        <f t="shared" si="8"/>
        <v>1173.8</v>
      </c>
      <c r="O39" s="48"/>
      <c r="P39" s="48"/>
      <c r="Q39" s="32">
        <v>1446</v>
      </c>
      <c r="R39" s="32">
        <v>698.2</v>
      </c>
      <c r="S39" s="49">
        <v>-747.8</v>
      </c>
      <c r="T39" s="49">
        <f t="shared" si="7"/>
        <v>-747.8</v>
      </c>
      <c r="U39" s="32"/>
    </row>
    <row r="40" spans="1:21" ht="12.75">
      <c r="A40" s="50" t="s">
        <v>177</v>
      </c>
      <c r="B40" s="22" t="s">
        <v>226</v>
      </c>
      <c r="C40" s="51"/>
      <c r="D40" s="51"/>
      <c r="E40" s="52">
        <v>63.9</v>
      </c>
      <c r="F40" s="52">
        <v>118.3</v>
      </c>
      <c r="G40" s="46"/>
      <c r="H40" s="46">
        <v>191.6</v>
      </c>
      <c r="I40" s="46">
        <v>63.9</v>
      </c>
      <c r="J40" s="46">
        <v>118.3</v>
      </c>
      <c r="K40" s="46">
        <v>191.7</v>
      </c>
      <c r="L40" s="46">
        <v>191.7</v>
      </c>
      <c r="M40" s="46">
        <v>191.6</v>
      </c>
      <c r="N40" s="46">
        <f t="shared" si="8"/>
        <v>766.6</v>
      </c>
      <c r="O40" s="48"/>
      <c r="P40" s="48"/>
      <c r="Q40" s="32">
        <v>1409</v>
      </c>
      <c r="R40" s="32">
        <v>1272.2</v>
      </c>
      <c r="S40" s="49">
        <v>-136.8</v>
      </c>
      <c r="T40" s="49">
        <f t="shared" si="7"/>
        <v>-136.79999999999995</v>
      </c>
      <c r="U40" s="32" t="s">
        <v>162</v>
      </c>
    </row>
    <row r="41" spans="1:21" ht="25.5">
      <c r="A41" s="50" t="s">
        <v>178</v>
      </c>
      <c r="B41" s="22" t="s">
        <v>23</v>
      </c>
      <c r="C41" s="51">
        <v>199.1</v>
      </c>
      <c r="D41" s="51">
        <v>199.1</v>
      </c>
      <c r="E41" s="52">
        <v>138.2</v>
      </c>
      <c r="F41" s="52">
        <v>400.3</v>
      </c>
      <c r="G41" s="46"/>
      <c r="H41" s="46">
        <v>414.6</v>
      </c>
      <c r="I41" s="46">
        <v>138.2</v>
      </c>
      <c r="J41" s="46">
        <v>400.3</v>
      </c>
      <c r="K41" s="46">
        <v>414.7</v>
      </c>
      <c r="L41" s="46">
        <v>414.7</v>
      </c>
      <c r="M41" s="46">
        <v>414.7</v>
      </c>
      <c r="N41" s="46">
        <f t="shared" si="8"/>
        <v>1658.7</v>
      </c>
      <c r="O41" s="48"/>
      <c r="P41" s="48"/>
      <c r="Q41" s="32">
        <v>1712.1</v>
      </c>
      <c r="R41" s="32">
        <v>952.8</v>
      </c>
      <c r="S41" s="49">
        <v>-759.3</v>
      </c>
      <c r="T41" s="49">
        <f t="shared" si="7"/>
        <v>-759.3</v>
      </c>
      <c r="U41" s="20" t="s">
        <v>164</v>
      </c>
    </row>
    <row r="42" spans="1:21" ht="51">
      <c r="A42" s="50" t="s">
        <v>227</v>
      </c>
      <c r="B42" s="53" t="s">
        <v>28</v>
      </c>
      <c r="C42" s="51">
        <v>236</v>
      </c>
      <c r="D42" s="51">
        <v>157.5</v>
      </c>
      <c r="E42" s="52">
        <v>109.6</v>
      </c>
      <c r="F42" s="52">
        <v>119</v>
      </c>
      <c r="G42" s="46"/>
      <c r="H42" s="46">
        <v>328.8</v>
      </c>
      <c r="I42" s="46">
        <v>109.6</v>
      </c>
      <c r="J42" s="46">
        <v>119</v>
      </c>
      <c r="K42" s="46">
        <v>328.9</v>
      </c>
      <c r="L42" s="46">
        <v>328.9</v>
      </c>
      <c r="M42" s="46">
        <v>328.8</v>
      </c>
      <c r="N42" s="46">
        <f t="shared" si="8"/>
        <v>1315.4</v>
      </c>
      <c r="O42" s="48"/>
      <c r="P42" s="48"/>
      <c r="Q42" s="32">
        <v>1206.9</v>
      </c>
      <c r="R42" s="32">
        <v>437.5</v>
      </c>
      <c r="S42" s="49">
        <v>-769.4</v>
      </c>
      <c r="T42" s="49">
        <f t="shared" si="7"/>
        <v>-769.4000000000001</v>
      </c>
      <c r="U42" s="20" t="s">
        <v>165</v>
      </c>
    </row>
    <row r="43" spans="1:21" ht="12.75">
      <c r="A43" s="50" t="s">
        <v>228</v>
      </c>
      <c r="B43" s="22" t="s">
        <v>48</v>
      </c>
      <c r="C43" s="46">
        <f>SUM(C44:C59)</f>
        <v>3065</v>
      </c>
      <c r="D43" s="46">
        <f>SUM(D44:D59)</f>
        <v>1833.1999999999998</v>
      </c>
      <c r="E43" s="47">
        <f>SUM(E44:E59)</f>
        <v>6844.499999999999</v>
      </c>
      <c r="F43" s="47">
        <f>SUM(F44:F59)</f>
        <v>15875.199999999997</v>
      </c>
      <c r="G43" s="46"/>
      <c r="H43" s="46">
        <f aca="true" t="shared" si="9" ref="H43:M43">SUM(H44:H59)</f>
        <v>20525.3</v>
      </c>
      <c r="I43" s="46">
        <f t="shared" si="9"/>
        <v>6844.499999999999</v>
      </c>
      <c r="J43" s="46">
        <f t="shared" si="9"/>
        <v>15875.199999999997</v>
      </c>
      <c r="K43" s="46">
        <f t="shared" si="9"/>
        <v>20525.1</v>
      </c>
      <c r="L43" s="46">
        <f t="shared" si="9"/>
        <v>20525.1</v>
      </c>
      <c r="M43" s="46">
        <f t="shared" si="9"/>
        <v>20525.1</v>
      </c>
      <c r="N43" s="46">
        <f t="shared" si="8"/>
        <v>82100.59999999999</v>
      </c>
      <c r="O43" s="48"/>
      <c r="P43" s="48"/>
      <c r="Q43" s="32">
        <v>98740.3</v>
      </c>
      <c r="R43" s="46">
        <v>133340.3</v>
      </c>
      <c r="S43" s="49">
        <v>33056.7</v>
      </c>
      <c r="T43" s="49">
        <f t="shared" si="7"/>
        <v>34599.999999999985</v>
      </c>
      <c r="U43" s="32"/>
    </row>
    <row r="44" spans="1:21" ht="12.75">
      <c r="A44" s="50" t="s">
        <v>229</v>
      </c>
      <c r="B44" s="22" t="s">
        <v>73</v>
      </c>
      <c r="C44" s="46">
        <v>193.1</v>
      </c>
      <c r="D44" s="46">
        <v>193.1</v>
      </c>
      <c r="E44" s="47">
        <v>61.8</v>
      </c>
      <c r="F44" s="47">
        <v>223.3</v>
      </c>
      <c r="G44" s="46"/>
      <c r="H44" s="46">
        <v>185.4</v>
      </c>
      <c r="I44" s="46">
        <v>61.8</v>
      </c>
      <c r="J44" s="46">
        <v>223.3</v>
      </c>
      <c r="K44" s="46">
        <v>185.3</v>
      </c>
      <c r="L44" s="46">
        <v>185.4</v>
      </c>
      <c r="M44" s="46">
        <v>185.4</v>
      </c>
      <c r="N44" s="46">
        <f t="shared" si="8"/>
        <v>741.5</v>
      </c>
      <c r="O44" s="48"/>
      <c r="P44" s="48"/>
      <c r="Q44" s="32">
        <v>1233.3</v>
      </c>
      <c r="R44" s="32">
        <v>692.8</v>
      </c>
      <c r="S44" s="49">
        <v>-540.5</v>
      </c>
      <c r="T44" s="49">
        <f t="shared" si="7"/>
        <v>-540.5</v>
      </c>
      <c r="U44" s="32" t="s">
        <v>189</v>
      </c>
    </row>
    <row r="45" spans="1:21" ht="12.75">
      <c r="A45" s="50" t="s">
        <v>230</v>
      </c>
      <c r="B45" s="53" t="s">
        <v>144</v>
      </c>
      <c r="C45" s="46">
        <v>1</v>
      </c>
      <c r="D45" s="46">
        <v>1.5</v>
      </c>
      <c r="E45" s="47">
        <v>7.7</v>
      </c>
      <c r="F45" s="47">
        <v>7.1</v>
      </c>
      <c r="G45" s="46"/>
      <c r="H45" s="46">
        <v>23.1</v>
      </c>
      <c r="I45" s="46">
        <v>7.7</v>
      </c>
      <c r="J45" s="46">
        <v>7.1</v>
      </c>
      <c r="K45" s="46">
        <v>23.1</v>
      </c>
      <c r="L45" s="46">
        <v>23.1</v>
      </c>
      <c r="M45" s="46">
        <v>23</v>
      </c>
      <c r="N45" s="46">
        <f t="shared" si="8"/>
        <v>92.30000000000001</v>
      </c>
      <c r="O45" s="48"/>
      <c r="P45" s="48"/>
      <c r="Q45" s="32">
        <v>13.6</v>
      </c>
      <c r="R45" s="32">
        <v>2.2</v>
      </c>
      <c r="S45" s="49">
        <v>-11.4</v>
      </c>
      <c r="T45" s="49">
        <f t="shared" si="7"/>
        <v>-11.399999999999999</v>
      </c>
      <c r="U45" s="32" t="s">
        <v>172</v>
      </c>
    </row>
    <row r="46" spans="1:21" ht="12.75">
      <c r="A46" s="50" t="s">
        <v>231</v>
      </c>
      <c r="B46" s="53" t="s">
        <v>77</v>
      </c>
      <c r="C46" s="46">
        <v>410</v>
      </c>
      <c r="D46" s="46">
        <v>410</v>
      </c>
      <c r="E46" s="47">
        <v>852.5</v>
      </c>
      <c r="F46" s="47">
        <v>1705</v>
      </c>
      <c r="G46" s="46"/>
      <c r="H46" s="46">
        <v>2557.6</v>
      </c>
      <c r="I46" s="46">
        <v>852.5</v>
      </c>
      <c r="J46" s="46">
        <v>1705</v>
      </c>
      <c r="K46" s="46">
        <v>2557.6</v>
      </c>
      <c r="L46" s="46">
        <v>2557.7</v>
      </c>
      <c r="M46" s="46">
        <v>2557.6</v>
      </c>
      <c r="N46" s="46">
        <f t="shared" si="8"/>
        <v>10230.5</v>
      </c>
      <c r="O46" s="48"/>
      <c r="P46" s="48"/>
      <c r="Q46" s="32">
        <v>17219.7</v>
      </c>
      <c r="R46" s="32">
        <v>15018.5</v>
      </c>
      <c r="S46" s="49">
        <v>-2201.2</v>
      </c>
      <c r="T46" s="49">
        <f t="shared" si="7"/>
        <v>-2201.2000000000007</v>
      </c>
      <c r="U46" s="32" t="s">
        <v>190</v>
      </c>
    </row>
    <row r="47" spans="1:21" ht="12.75">
      <c r="A47" s="50" t="s">
        <v>238</v>
      </c>
      <c r="B47" s="22" t="s">
        <v>79</v>
      </c>
      <c r="C47" s="46">
        <v>17</v>
      </c>
      <c r="D47" s="46">
        <v>17</v>
      </c>
      <c r="E47" s="47">
        <v>41.2</v>
      </c>
      <c r="F47" s="47">
        <v>148.9</v>
      </c>
      <c r="G47" s="46"/>
      <c r="H47" s="46">
        <v>123.5</v>
      </c>
      <c r="I47" s="46">
        <v>41.2</v>
      </c>
      <c r="J47" s="46">
        <v>148.9</v>
      </c>
      <c r="K47" s="46">
        <v>123.5</v>
      </c>
      <c r="L47" s="46">
        <v>123.5</v>
      </c>
      <c r="M47" s="46">
        <v>123.5</v>
      </c>
      <c r="N47" s="46">
        <f t="shared" si="8"/>
        <v>494</v>
      </c>
      <c r="O47" s="48"/>
      <c r="P47" s="48"/>
      <c r="Q47" s="32">
        <v>1313.7</v>
      </c>
      <c r="R47" s="32">
        <v>393.1</v>
      </c>
      <c r="S47" s="49">
        <v>-920.6</v>
      </c>
      <c r="T47" s="49">
        <f t="shared" si="7"/>
        <v>-920.6</v>
      </c>
      <c r="U47" s="32" t="s">
        <v>162</v>
      </c>
    </row>
    <row r="48" spans="1:21" ht="54" customHeight="1">
      <c r="A48" s="50" t="s">
        <v>239</v>
      </c>
      <c r="B48" s="22" t="s">
        <v>240</v>
      </c>
      <c r="C48" s="46">
        <v>60</v>
      </c>
      <c r="D48" s="46">
        <v>60</v>
      </c>
      <c r="E48" s="47">
        <v>82.4</v>
      </c>
      <c r="F48" s="47">
        <v>124.4</v>
      </c>
      <c r="G48" s="46"/>
      <c r="H48" s="46">
        <v>238.9</v>
      </c>
      <c r="I48" s="46">
        <v>82.4</v>
      </c>
      <c r="J48" s="46">
        <v>124.4</v>
      </c>
      <c r="K48" s="46">
        <v>238.9</v>
      </c>
      <c r="L48" s="46">
        <v>238.9</v>
      </c>
      <c r="M48" s="46">
        <v>238.8</v>
      </c>
      <c r="N48" s="46">
        <f t="shared" si="8"/>
        <v>955.5</v>
      </c>
      <c r="O48" s="48"/>
      <c r="P48" s="48"/>
      <c r="Q48" s="32">
        <v>599</v>
      </c>
      <c r="R48" s="32">
        <v>630.7</v>
      </c>
      <c r="S48" s="49">
        <v>31.7</v>
      </c>
      <c r="T48" s="49">
        <f t="shared" si="7"/>
        <v>31.700000000000045</v>
      </c>
      <c r="U48" s="20" t="s">
        <v>191</v>
      </c>
    </row>
    <row r="49" spans="1:21" ht="63.75">
      <c r="A49" s="50" t="s">
        <v>241</v>
      </c>
      <c r="B49" s="22" t="s">
        <v>84</v>
      </c>
      <c r="C49" s="46">
        <v>198</v>
      </c>
      <c r="D49" s="46">
        <v>198</v>
      </c>
      <c r="E49" s="47">
        <v>164.9</v>
      </c>
      <c r="F49" s="47">
        <v>386.2</v>
      </c>
      <c r="G49" s="46"/>
      <c r="H49" s="46">
        <v>494.6</v>
      </c>
      <c r="I49" s="46">
        <v>164.9</v>
      </c>
      <c r="J49" s="46">
        <v>386.2</v>
      </c>
      <c r="K49" s="46">
        <v>494.6</v>
      </c>
      <c r="L49" s="46">
        <v>494.6</v>
      </c>
      <c r="M49" s="46">
        <v>494.6</v>
      </c>
      <c r="N49" s="46">
        <f t="shared" si="8"/>
        <v>1978.4</v>
      </c>
      <c r="O49" s="48"/>
      <c r="P49" s="48"/>
      <c r="Q49" s="32">
        <v>3442</v>
      </c>
      <c r="R49" s="32">
        <v>3299.2</v>
      </c>
      <c r="S49" s="49">
        <v>-142.8</v>
      </c>
      <c r="T49" s="49">
        <f t="shared" si="7"/>
        <v>-142.80000000000018</v>
      </c>
      <c r="U49" s="20" t="s">
        <v>192</v>
      </c>
    </row>
    <row r="50" spans="1:21" ht="63.75">
      <c r="A50" s="50" t="s">
        <v>242</v>
      </c>
      <c r="B50" s="53" t="s">
        <v>237</v>
      </c>
      <c r="C50" s="46">
        <v>156</v>
      </c>
      <c r="D50" s="46">
        <v>156.5</v>
      </c>
      <c r="E50" s="47">
        <v>88.2</v>
      </c>
      <c r="F50" s="47">
        <v>146.9</v>
      </c>
      <c r="G50" s="46"/>
      <c r="H50" s="46">
        <v>264.8</v>
      </c>
      <c r="I50" s="46">
        <v>88.2</v>
      </c>
      <c r="J50" s="46">
        <v>146.9</v>
      </c>
      <c r="K50" s="46">
        <v>264.7</v>
      </c>
      <c r="L50" s="46">
        <v>264.7</v>
      </c>
      <c r="M50" s="46">
        <v>264.8</v>
      </c>
      <c r="N50" s="46">
        <f t="shared" si="8"/>
        <v>1059</v>
      </c>
      <c r="O50" s="48"/>
      <c r="P50" s="48"/>
      <c r="Q50" s="32">
        <v>814.4</v>
      </c>
      <c r="R50" s="32">
        <v>1031</v>
      </c>
      <c r="S50" s="49">
        <v>216.6</v>
      </c>
      <c r="T50" s="49">
        <f t="shared" si="7"/>
        <v>216.60000000000002</v>
      </c>
      <c r="U50" s="20" t="s">
        <v>192</v>
      </c>
    </row>
    <row r="51" spans="1:21" ht="12.75">
      <c r="A51" s="50" t="s">
        <v>243</v>
      </c>
      <c r="B51" s="55" t="s">
        <v>145</v>
      </c>
      <c r="C51" s="46">
        <v>186</v>
      </c>
      <c r="D51" s="46">
        <v>186.5</v>
      </c>
      <c r="E51" s="47">
        <v>87.1</v>
      </c>
      <c r="F51" s="47">
        <v>259.2</v>
      </c>
      <c r="G51" s="46"/>
      <c r="H51" s="46">
        <v>261.3</v>
      </c>
      <c r="I51" s="46">
        <v>87.1</v>
      </c>
      <c r="J51" s="46">
        <v>259.2</v>
      </c>
      <c r="K51" s="46">
        <v>261.3</v>
      </c>
      <c r="L51" s="46">
        <v>261.2</v>
      </c>
      <c r="M51" s="46">
        <v>261.2</v>
      </c>
      <c r="N51" s="46">
        <f t="shared" si="8"/>
        <v>1045</v>
      </c>
      <c r="O51" s="48"/>
      <c r="P51" s="48"/>
      <c r="Q51" s="32">
        <v>1667.9</v>
      </c>
      <c r="R51" s="32">
        <v>946.2</v>
      </c>
      <c r="S51" s="49">
        <v>-721.7</v>
      </c>
      <c r="T51" s="49">
        <f t="shared" si="7"/>
        <v>-721.7</v>
      </c>
      <c r="U51" s="32" t="s">
        <v>193</v>
      </c>
    </row>
    <row r="52" spans="1:21" ht="38.25">
      <c r="A52" s="50" t="s">
        <v>90</v>
      </c>
      <c r="B52" s="53" t="s">
        <v>244</v>
      </c>
      <c r="C52" s="46"/>
      <c r="D52" s="46">
        <v>42.5</v>
      </c>
      <c r="E52" s="47">
        <v>9.1</v>
      </c>
      <c r="F52" s="47">
        <v>19.7</v>
      </c>
      <c r="G52" s="46"/>
      <c r="H52" s="46">
        <v>27.4</v>
      </c>
      <c r="I52" s="46">
        <v>9.1</v>
      </c>
      <c r="J52" s="46">
        <v>19.7</v>
      </c>
      <c r="K52" s="46">
        <v>27.3</v>
      </c>
      <c r="L52" s="46">
        <v>27.3</v>
      </c>
      <c r="M52" s="46">
        <v>27.3</v>
      </c>
      <c r="N52" s="46">
        <f t="shared" si="8"/>
        <v>109.3</v>
      </c>
      <c r="O52" s="48"/>
      <c r="P52" s="48"/>
      <c r="Q52" s="32">
        <v>1166.7</v>
      </c>
      <c r="R52" s="32"/>
      <c r="S52" s="49">
        <v>-1166.7</v>
      </c>
      <c r="T52" s="49">
        <f t="shared" si="7"/>
        <v>-1166.7</v>
      </c>
      <c r="U52" s="20" t="s">
        <v>195</v>
      </c>
    </row>
    <row r="53" spans="1:21" ht="12.75">
      <c r="A53" s="50" t="s">
        <v>245</v>
      </c>
      <c r="B53" s="22" t="s">
        <v>92</v>
      </c>
      <c r="C53" s="46">
        <v>22.5</v>
      </c>
      <c r="D53" s="46">
        <v>22.5</v>
      </c>
      <c r="E53" s="47">
        <v>41.5</v>
      </c>
      <c r="F53" s="47">
        <v>86.7</v>
      </c>
      <c r="G53" s="46"/>
      <c r="H53" s="46">
        <v>124.4</v>
      </c>
      <c r="I53" s="46">
        <v>41.5</v>
      </c>
      <c r="J53" s="46">
        <v>86.7</v>
      </c>
      <c r="K53" s="46">
        <v>124.4</v>
      </c>
      <c r="L53" s="46">
        <v>124.4</v>
      </c>
      <c r="M53" s="46">
        <v>124.5</v>
      </c>
      <c r="N53" s="46">
        <f t="shared" si="8"/>
        <v>497.70000000000005</v>
      </c>
      <c r="O53" s="48"/>
      <c r="P53" s="48"/>
      <c r="Q53" s="32">
        <v>514.7</v>
      </c>
      <c r="R53" s="32">
        <v>631.1</v>
      </c>
      <c r="S53" s="49">
        <v>116.4</v>
      </c>
      <c r="T53" s="49">
        <f t="shared" si="7"/>
        <v>116.39999999999998</v>
      </c>
      <c r="U53" s="32" t="s">
        <v>193</v>
      </c>
    </row>
    <row r="54" spans="1:21" ht="12.75">
      <c r="A54" s="50" t="s">
        <v>246</v>
      </c>
      <c r="B54" s="22" t="s">
        <v>94</v>
      </c>
      <c r="C54" s="46">
        <v>42</v>
      </c>
      <c r="D54" s="46">
        <v>43.6</v>
      </c>
      <c r="E54" s="47">
        <v>12.6</v>
      </c>
      <c r="F54" s="47">
        <v>29.1</v>
      </c>
      <c r="G54" s="46"/>
      <c r="H54" s="46">
        <v>37.7</v>
      </c>
      <c r="I54" s="46">
        <v>12.6</v>
      </c>
      <c r="J54" s="46">
        <v>29.1</v>
      </c>
      <c r="K54" s="46">
        <v>37.7</v>
      </c>
      <c r="L54" s="46">
        <v>37.7</v>
      </c>
      <c r="M54" s="46">
        <v>37.7</v>
      </c>
      <c r="N54" s="46">
        <f t="shared" si="8"/>
        <v>150.8</v>
      </c>
      <c r="O54" s="48"/>
      <c r="P54" s="48"/>
      <c r="Q54" s="32">
        <v>213.7</v>
      </c>
      <c r="R54" s="32">
        <v>167.3</v>
      </c>
      <c r="S54" s="49">
        <v>-46.4</v>
      </c>
      <c r="T54" s="49">
        <f t="shared" si="7"/>
        <v>-46.39999999999998</v>
      </c>
      <c r="U54" s="32" t="s">
        <v>193</v>
      </c>
    </row>
    <row r="55" spans="1:21" ht="12.75" hidden="1">
      <c r="A55" s="50" t="s">
        <v>146</v>
      </c>
      <c r="B55" s="22" t="s">
        <v>97</v>
      </c>
      <c r="C55" s="46"/>
      <c r="D55" s="46"/>
      <c r="E55" s="46"/>
      <c r="F55" s="46"/>
      <c r="G55" s="46"/>
      <c r="H55" s="46"/>
      <c r="I55" s="46"/>
      <c r="J55" s="46"/>
      <c r="K55" s="46">
        <f>SUM(I55:J55)</f>
        <v>0</v>
      </c>
      <c r="L55" s="46"/>
      <c r="M55" s="46"/>
      <c r="N55" s="46">
        <f>SUM(H55:M55)</f>
        <v>0</v>
      </c>
      <c r="O55" s="48"/>
      <c r="P55" s="48"/>
      <c r="Q55" s="32"/>
      <c r="R55" s="32"/>
      <c r="S55" s="49"/>
      <c r="T55" s="49">
        <f t="shared" si="7"/>
        <v>0</v>
      </c>
      <c r="U55" s="32"/>
    </row>
    <row r="56" spans="1:21" ht="63.75">
      <c r="A56" s="50" t="s">
        <v>247</v>
      </c>
      <c r="B56" s="22" t="s">
        <v>99</v>
      </c>
      <c r="C56" s="46">
        <v>47</v>
      </c>
      <c r="D56" s="46">
        <v>47</v>
      </c>
      <c r="E56" s="47">
        <v>49.4</v>
      </c>
      <c r="F56" s="47">
        <v>93.1</v>
      </c>
      <c r="G56" s="46"/>
      <c r="H56" s="46">
        <v>148.2</v>
      </c>
      <c r="I56" s="46">
        <v>49.4</v>
      </c>
      <c r="J56" s="46">
        <v>93.1</v>
      </c>
      <c r="K56" s="46">
        <v>148.1</v>
      </c>
      <c r="L56" s="46">
        <v>148.1</v>
      </c>
      <c r="M56" s="46">
        <v>148.2</v>
      </c>
      <c r="N56" s="46">
        <f>SUM(H56,K56,L56,M56)</f>
        <v>592.5999999999999</v>
      </c>
      <c r="O56" s="48"/>
      <c r="P56" s="48"/>
      <c r="Q56" s="32">
        <v>609.8</v>
      </c>
      <c r="R56" s="32">
        <v>688.4</v>
      </c>
      <c r="S56" s="49">
        <v>78.6</v>
      </c>
      <c r="T56" s="49">
        <f t="shared" si="7"/>
        <v>78.60000000000002</v>
      </c>
      <c r="U56" s="20" t="s">
        <v>192</v>
      </c>
    </row>
    <row r="57" spans="1:21" ht="12.75">
      <c r="A57" s="50" t="s">
        <v>248</v>
      </c>
      <c r="B57" s="22" t="s">
        <v>249</v>
      </c>
      <c r="C57" s="46"/>
      <c r="D57" s="46"/>
      <c r="E57" s="47">
        <v>5.3</v>
      </c>
      <c r="F57" s="47"/>
      <c r="G57" s="46"/>
      <c r="H57" s="46">
        <v>15.9</v>
      </c>
      <c r="I57" s="46">
        <v>5.3</v>
      </c>
      <c r="J57" s="46"/>
      <c r="K57" s="46">
        <v>16</v>
      </c>
      <c r="L57" s="46">
        <v>16</v>
      </c>
      <c r="M57" s="46">
        <v>16</v>
      </c>
      <c r="N57" s="46">
        <f>SUM(H57,K57,L57,M57)</f>
        <v>63.9</v>
      </c>
      <c r="O57" s="48"/>
      <c r="P57" s="48"/>
      <c r="Q57" s="32">
        <v>80.1</v>
      </c>
      <c r="R57" s="32"/>
      <c r="S57" s="49">
        <v>-80.1</v>
      </c>
      <c r="T57" s="49">
        <f t="shared" si="7"/>
        <v>-80.1</v>
      </c>
      <c r="U57" s="32" t="s">
        <v>196</v>
      </c>
    </row>
    <row r="58" spans="1:21" ht="12.75">
      <c r="A58" s="50" t="s">
        <v>250</v>
      </c>
      <c r="B58" s="71" t="s">
        <v>197</v>
      </c>
      <c r="C58" s="46"/>
      <c r="D58" s="46"/>
      <c r="E58" s="47"/>
      <c r="F58" s="47"/>
      <c r="G58" s="46"/>
      <c r="H58" s="46"/>
      <c r="I58" s="46"/>
      <c r="J58" s="46"/>
      <c r="K58" s="46"/>
      <c r="L58" s="46"/>
      <c r="M58" s="46"/>
      <c r="N58" s="46"/>
      <c r="O58" s="48"/>
      <c r="P58" s="48"/>
      <c r="Q58" s="32"/>
      <c r="R58" s="32">
        <v>123.8</v>
      </c>
      <c r="S58" s="49"/>
      <c r="T58" s="49"/>
      <c r="U58" s="32" t="s">
        <v>236</v>
      </c>
    </row>
    <row r="59" spans="1:21" ht="25.5">
      <c r="A59" s="50" t="s">
        <v>251</v>
      </c>
      <c r="B59" s="22" t="s">
        <v>101</v>
      </c>
      <c r="C59" s="46">
        <f>SUM(C61:C66)</f>
        <v>1732.4</v>
      </c>
      <c r="D59" s="46">
        <f>SUM(D61:D66)</f>
        <v>455</v>
      </c>
      <c r="E59" s="47">
        <f>SUM(E61:E67)</f>
        <v>5340.799999999999</v>
      </c>
      <c r="F59" s="47">
        <f>SUM(F61:F67)</f>
        <v>12645.599999999999</v>
      </c>
      <c r="G59" s="46"/>
      <c r="H59" s="46">
        <f aca="true" t="shared" si="10" ref="H59:M59">SUM(H61:H67)</f>
        <v>16022.5</v>
      </c>
      <c r="I59" s="46">
        <f t="shared" si="10"/>
        <v>5340.799999999999</v>
      </c>
      <c r="J59" s="46">
        <f t="shared" si="10"/>
        <v>12645.599999999999</v>
      </c>
      <c r="K59" s="46">
        <f t="shared" si="10"/>
        <v>16022.599999999999</v>
      </c>
      <c r="L59" s="46">
        <f t="shared" si="10"/>
        <v>16022.5</v>
      </c>
      <c r="M59" s="46">
        <f t="shared" si="10"/>
        <v>16022.499999999998</v>
      </c>
      <c r="N59" s="46">
        <f>SUM(H59,K59,L59,M59)</f>
        <v>64090.1</v>
      </c>
      <c r="O59" s="48"/>
      <c r="P59" s="48"/>
      <c r="Q59" s="32">
        <v>69851.7</v>
      </c>
      <c r="R59" s="46">
        <v>109716</v>
      </c>
      <c r="S59" s="49">
        <v>39864.3</v>
      </c>
      <c r="T59" s="49">
        <f t="shared" si="7"/>
        <v>39864.3</v>
      </c>
      <c r="U59" s="32"/>
    </row>
    <row r="60" spans="1:21" ht="12.75" hidden="1">
      <c r="A60" s="50"/>
      <c r="B60" s="53" t="s">
        <v>147</v>
      </c>
      <c r="C60" s="46"/>
      <c r="D60" s="46"/>
      <c r="E60" s="46"/>
      <c r="F60" s="46"/>
      <c r="G60" s="46"/>
      <c r="H60" s="46">
        <f>SUM(E60:F60)</f>
        <v>0</v>
      </c>
      <c r="I60" s="46"/>
      <c r="J60" s="46"/>
      <c r="K60" s="46"/>
      <c r="L60" s="46"/>
      <c r="M60" s="46"/>
      <c r="N60" s="46">
        <f>SUM(H60:M60)</f>
        <v>0</v>
      </c>
      <c r="O60" s="48"/>
      <c r="P60" s="48"/>
      <c r="Q60" s="32"/>
      <c r="R60" s="32"/>
      <c r="S60" s="49"/>
      <c r="T60" s="49">
        <f t="shared" si="7"/>
        <v>0</v>
      </c>
      <c r="U60" s="32"/>
    </row>
    <row r="61" spans="1:21" ht="26.25" customHeight="1">
      <c r="A61" s="103"/>
      <c r="B61" s="22" t="s">
        <v>103</v>
      </c>
      <c r="C61" s="46">
        <v>451.5</v>
      </c>
      <c r="D61" s="46">
        <v>451.5</v>
      </c>
      <c r="E61" s="47">
        <v>250</v>
      </c>
      <c r="F61" s="47">
        <v>1575</v>
      </c>
      <c r="G61" s="46"/>
      <c r="H61" s="46">
        <v>750</v>
      </c>
      <c r="I61" s="46">
        <v>250</v>
      </c>
      <c r="J61" s="46">
        <v>1575</v>
      </c>
      <c r="K61" s="46">
        <v>750</v>
      </c>
      <c r="L61" s="46">
        <v>750</v>
      </c>
      <c r="M61" s="46">
        <v>750</v>
      </c>
      <c r="N61" s="46">
        <f>SUM(H61,K61,L61,M61)</f>
        <v>3000</v>
      </c>
      <c r="O61" s="48"/>
      <c r="P61" s="48"/>
      <c r="Q61" s="32">
        <v>4666.4</v>
      </c>
      <c r="R61" s="32">
        <v>3246.9</v>
      </c>
      <c r="S61" s="49">
        <v>-1419.5</v>
      </c>
      <c r="T61" s="49">
        <f t="shared" si="7"/>
        <v>-1419.4999999999995</v>
      </c>
      <c r="U61" s="32" t="s">
        <v>252</v>
      </c>
    </row>
    <row r="62" spans="1:21" ht="12.75" hidden="1">
      <c r="A62" s="103"/>
      <c r="B62" s="53" t="s">
        <v>148</v>
      </c>
      <c r="C62" s="46"/>
      <c r="D62" s="46"/>
      <c r="E62" s="46"/>
      <c r="F62" s="46"/>
      <c r="G62" s="46"/>
      <c r="H62" s="46"/>
      <c r="I62" s="46"/>
      <c r="J62" s="46"/>
      <c r="K62" s="46">
        <f>SUM(I62:J62)</f>
        <v>0</v>
      </c>
      <c r="L62" s="46"/>
      <c r="M62" s="46"/>
      <c r="N62" s="46">
        <f>SUM(H62:M62)</f>
        <v>0</v>
      </c>
      <c r="O62" s="48"/>
      <c r="P62" s="48"/>
      <c r="Q62" s="32"/>
      <c r="R62" s="32"/>
      <c r="S62" s="49"/>
      <c r="T62" s="49">
        <f t="shared" si="7"/>
        <v>0</v>
      </c>
      <c r="U62" s="32"/>
    </row>
    <row r="63" spans="1:21" ht="25.5">
      <c r="A63" s="103"/>
      <c r="B63" s="22" t="s">
        <v>107</v>
      </c>
      <c r="C63" s="46">
        <v>1110</v>
      </c>
      <c r="D63" s="46"/>
      <c r="E63" s="47">
        <v>4696.4</v>
      </c>
      <c r="F63" s="47">
        <v>10948</v>
      </c>
      <c r="G63" s="46"/>
      <c r="H63" s="46">
        <v>14089.2</v>
      </c>
      <c r="I63" s="46">
        <v>4696.4</v>
      </c>
      <c r="J63" s="46">
        <v>10948</v>
      </c>
      <c r="K63" s="46">
        <v>14089.3</v>
      </c>
      <c r="L63" s="46">
        <v>14089.2</v>
      </c>
      <c r="M63" s="46">
        <v>14089.3</v>
      </c>
      <c r="N63" s="46">
        <f aca="true" t="shared" si="11" ref="N63:N73">SUM(H63,K63,L63,M63)</f>
        <v>56357</v>
      </c>
      <c r="O63" s="48"/>
      <c r="P63" s="48"/>
      <c r="Q63" s="32">
        <v>62562.5</v>
      </c>
      <c r="R63" s="32">
        <v>105210.4</v>
      </c>
      <c r="S63" s="49">
        <v>42647.9</v>
      </c>
      <c r="T63" s="49">
        <f t="shared" si="7"/>
        <v>42647.899999999994</v>
      </c>
      <c r="U63" s="20" t="s">
        <v>203</v>
      </c>
    </row>
    <row r="64" spans="1:21" ht="12.75">
      <c r="A64" s="103"/>
      <c r="B64" s="22" t="s">
        <v>204</v>
      </c>
      <c r="C64" s="46">
        <v>60</v>
      </c>
      <c r="D64" s="46"/>
      <c r="E64" s="47">
        <v>10.5</v>
      </c>
      <c r="F64" s="47">
        <v>19.5</v>
      </c>
      <c r="G64" s="46"/>
      <c r="H64" s="46">
        <v>31.5</v>
      </c>
      <c r="I64" s="46">
        <v>10.5</v>
      </c>
      <c r="J64" s="46">
        <v>19.5</v>
      </c>
      <c r="K64" s="46">
        <v>31.5</v>
      </c>
      <c r="L64" s="46">
        <v>31.5</v>
      </c>
      <c r="M64" s="46">
        <v>31.6</v>
      </c>
      <c r="N64" s="46">
        <f t="shared" si="11"/>
        <v>126.1</v>
      </c>
      <c r="O64" s="48"/>
      <c r="P64" s="48"/>
      <c r="Q64" s="32">
        <v>99.2</v>
      </c>
      <c r="R64" s="32">
        <v>87.6</v>
      </c>
      <c r="S64" s="49">
        <v>-11.6</v>
      </c>
      <c r="T64" s="49">
        <f t="shared" si="7"/>
        <v>-11.600000000000009</v>
      </c>
      <c r="U64" s="32"/>
    </row>
    <row r="65" spans="1:21" ht="12.75">
      <c r="A65" s="103"/>
      <c r="B65" s="22" t="s">
        <v>109</v>
      </c>
      <c r="C65" s="46">
        <v>107.4</v>
      </c>
      <c r="D65" s="46"/>
      <c r="E65" s="47">
        <v>41.4</v>
      </c>
      <c r="F65" s="47">
        <v>98.8</v>
      </c>
      <c r="G65" s="46"/>
      <c r="H65" s="46">
        <v>124.1</v>
      </c>
      <c r="I65" s="46">
        <v>41.4</v>
      </c>
      <c r="J65" s="46">
        <v>98.8</v>
      </c>
      <c r="K65" s="46">
        <v>124.1</v>
      </c>
      <c r="L65" s="46">
        <v>124.1</v>
      </c>
      <c r="M65" s="46">
        <v>124</v>
      </c>
      <c r="N65" s="46">
        <f t="shared" si="11"/>
        <v>496.29999999999995</v>
      </c>
      <c r="O65" s="48"/>
      <c r="P65" s="48"/>
      <c r="Q65" s="32">
        <v>567.2</v>
      </c>
      <c r="R65" s="32">
        <v>561.3</v>
      </c>
      <c r="S65" s="49">
        <v>-5.9</v>
      </c>
      <c r="T65" s="49">
        <f t="shared" si="7"/>
        <v>-5.900000000000091</v>
      </c>
      <c r="U65" s="32" t="s">
        <v>253</v>
      </c>
    </row>
    <row r="66" spans="1:21" ht="12.75">
      <c r="A66" s="103"/>
      <c r="B66" s="22" t="s">
        <v>110</v>
      </c>
      <c r="C66" s="46">
        <v>3.5</v>
      </c>
      <c r="D66" s="46">
        <v>3.5</v>
      </c>
      <c r="E66" s="47">
        <v>1.9</v>
      </c>
      <c r="F66" s="47">
        <v>4.3</v>
      </c>
      <c r="G66" s="46"/>
      <c r="H66" s="46">
        <v>5.9</v>
      </c>
      <c r="I66" s="46">
        <v>1.9</v>
      </c>
      <c r="J66" s="46">
        <v>4.3</v>
      </c>
      <c r="K66" s="46">
        <v>5.8</v>
      </c>
      <c r="L66" s="46">
        <v>5.8</v>
      </c>
      <c r="M66" s="46">
        <v>5.8</v>
      </c>
      <c r="N66" s="46">
        <f t="shared" si="11"/>
        <v>23.3</v>
      </c>
      <c r="O66" s="48"/>
      <c r="P66" s="48"/>
      <c r="Q66" s="32">
        <v>1929.7</v>
      </c>
      <c r="R66" s="32">
        <v>578.6</v>
      </c>
      <c r="S66" s="49">
        <v>-1351.1</v>
      </c>
      <c r="T66" s="49">
        <f t="shared" si="7"/>
        <v>-1351.1</v>
      </c>
      <c r="U66" s="32" t="s">
        <v>205</v>
      </c>
    </row>
    <row r="67" spans="1:21" ht="63.75">
      <c r="A67" s="50"/>
      <c r="B67" s="22" t="s">
        <v>108</v>
      </c>
      <c r="C67" s="46"/>
      <c r="D67" s="46"/>
      <c r="E67" s="47">
        <v>340.6</v>
      </c>
      <c r="F67" s="47"/>
      <c r="G67" s="46"/>
      <c r="H67" s="46">
        <v>1021.8</v>
      </c>
      <c r="I67" s="46">
        <v>340.6</v>
      </c>
      <c r="J67" s="46"/>
      <c r="K67" s="46">
        <v>1021.9</v>
      </c>
      <c r="L67" s="46">
        <v>1021.9</v>
      </c>
      <c r="M67" s="46">
        <v>1021.8</v>
      </c>
      <c r="N67" s="46">
        <f t="shared" si="11"/>
        <v>4087.3999999999996</v>
      </c>
      <c r="O67" s="48"/>
      <c r="P67" s="48"/>
      <c r="Q67" s="32">
        <v>26.7</v>
      </c>
      <c r="R67" s="32">
        <v>31.2</v>
      </c>
      <c r="S67" s="49">
        <v>4.5</v>
      </c>
      <c r="T67" s="49">
        <f t="shared" si="7"/>
        <v>4.5</v>
      </c>
      <c r="U67" s="20" t="s">
        <v>207</v>
      </c>
    </row>
    <row r="68" spans="1:21" ht="12.75">
      <c r="A68" s="50"/>
      <c r="B68" s="22" t="s">
        <v>254</v>
      </c>
      <c r="C68" s="46"/>
      <c r="D68" s="46"/>
      <c r="E68" s="47"/>
      <c r="F68" s="47"/>
      <c r="G68" s="46"/>
      <c r="H68" s="46"/>
      <c r="I68" s="46"/>
      <c r="J68" s="46"/>
      <c r="K68" s="46"/>
      <c r="L68" s="46"/>
      <c r="M68" s="46"/>
      <c r="N68" s="46"/>
      <c r="O68" s="48"/>
      <c r="P68" s="48"/>
      <c r="Q68" s="32">
        <v>297.7</v>
      </c>
      <c r="R68" s="32"/>
      <c r="S68" s="49">
        <v>-297.7</v>
      </c>
      <c r="T68" s="49"/>
      <c r="U68" s="20" t="s">
        <v>255</v>
      </c>
    </row>
    <row r="69" spans="1:21" ht="12.75">
      <c r="A69" s="50" t="s">
        <v>143</v>
      </c>
      <c r="B69" s="53" t="s">
        <v>150</v>
      </c>
      <c r="C69" s="46">
        <f>SUM(C70:C78)</f>
        <v>4135.799999999999</v>
      </c>
      <c r="D69" s="46">
        <f>SUM(D70:D78)</f>
        <v>4136.6</v>
      </c>
      <c r="E69" s="47">
        <f>SUM(E70:E78)</f>
        <v>3148.9</v>
      </c>
      <c r="F69" s="47">
        <f>SUM(F70:F78)</f>
        <v>6487.099999999999</v>
      </c>
      <c r="G69" s="46"/>
      <c r="H69" s="46">
        <f aca="true" t="shared" si="12" ref="H69:M69">SUM(H70:H78)</f>
        <v>9446.4</v>
      </c>
      <c r="I69" s="46">
        <f t="shared" si="12"/>
        <v>3148.9</v>
      </c>
      <c r="J69" s="46">
        <f t="shared" si="12"/>
        <v>6487</v>
      </c>
      <c r="K69" s="46">
        <f t="shared" si="12"/>
        <v>9446.3</v>
      </c>
      <c r="L69" s="46">
        <f t="shared" si="12"/>
        <v>9446.599999999999</v>
      </c>
      <c r="M69" s="46">
        <f t="shared" si="12"/>
        <v>9446.499999999998</v>
      </c>
      <c r="N69" s="46">
        <f t="shared" si="11"/>
        <v>37785.799999999996</v>
      </c>
      <c r="O69" s="48"/>
      <c r="P69" s="48"/>
      <c r="Q69" s="32">
        <v>44002.2</v>
      </c>
      <c r="R69" s="46">
        <v>43643.6</v>
      </c>
      <c r="S69" s="49">
        <v>-358.6</v>
      </c>
      <c r="T69" s="49">
        <f t="shared" si="7"/>
        <v>-358.59999999999854</v>
      </c>
      <c r="U69" s="32"/>
    </row>
    <row r="70" spans="1:21" ht="12.75">
      <c r="A70" s="50" t="s">
        <v>256</v>
      </c>
      <c r="B70" s="53" t="s">
        <v>113</v>
      </c>
      <c r="C70" s="51">
        <v>3431</v>
      </c>
      <c r="D70" s="51">
        <v>3431.1</v>
      </c>
      <c r="E70" s="52">
        <v>2487.7</v>
      </c>
      <c r="F70" s="52">
        <v>5251.3</v>
      </c>
      <c r="G70" s="46"/>
      <c r="H70" s="46">
        <v>7463</v>
      </c>
      <c r="I70" s="46">
        <v>2487.7</v>
      </c>
      <c r="J70" s="46">
        <v>5251.3</v>
      </c>
      <c r="K70" s="46">
        <v>7463</v>
      </c>
      <c r="L70" s="46">
        <v>7463</v>
      </c>
      <c r="M70" s="46">
        <v>7463.1</v>
      </c>
      <c r="N70" s="46">
        <f t="shared" si="11"/>
        <v>29852.1</v>
      </c>
      <c r="O70" s="48"/>
      <c r="P70" s="48"/>
      <c r="Q70" s="32">
        <v>34982.6</v>
      </c>
      <c r="R70" s="32">
        <v>35534</v>
      </c>
      <c r="S70" s="49">
        <v>551.4</v>
      </c>
      <c r="T70" s="49">
        <f t="shared" si="7"/>
        <v>551.4000000000015</v>
      </c>
      <c r="U70" s="20"/>
    </row>
    <row r="71" spans="1:21" ht="25.5">
      <c r="A71" s="50" t="s">
        <v>257</v>
      </c>
      <c r="B71" s="22" t="s">
        <v>65</v>
      </c>
      <c r="C71" s="51">
        <v>328.4</v>
      </c>
      <c r="D71" s="51">
        <v>328.4</v>
      </c>
      <c r="E71" s="52">
        <v>246.3</v>
      </c>
      <c r="F71" s="52">
        <v>519.9</v>
      </c>
      <c r="G71" s="46"/>
      <c r="H71" s="46">
        <v>738.8</v>
      </c>
      <c r="I71" s="46">
        <v>246.3</v>
      </c>
      <c r="J71" s="46">
        <v>519.9</v>
      </c>
      <c r="K71" s="46">
        <v>738.8</v>
      </c>
      <c r="L71" s="46">
        <v>738.9</v>
      </c>
      <c r="M71" s="46">
        <v>738.9</v>
      </c>
      <c r="N71" s="46">
        <f t="shared" si="11"/>
        <v>2955.4</v>
      </c>
      <c r="O71" s="48"/>
      <c r="P71" s="48"/>
      <c r="Q71" s="32">
        <v>3463.3</v>
      </c>
      <c r="R71" s="32">
        <v>3796.3</v>
      </c>
      <c r="S71" s="49">
        <v>333</v>
      </c>
      <c r="T71" s="49">
        <f t="shared" si="7"/>
        <v>333</v>
      </c>
      <c r="U71" s="20"/>
    </row>
    <row r="72" spans="1:21" ht="12.75">
      <c r="A72" s="50" t="s">
        <v>258</v>
      </c>
      <c r="B72" s="22" t="s">
        <v>19</v>
      </c>
      <c r="C72" s="51">
        <v>11</v>
      </c>
      <c r="D72" s="51">
        <v>11.5</v>
      </c>
      <c r="E72" s="52">
        <v>51.6</v>
      </c>
      <c r="F72" s="52">
        <v>93.9</v>
      </c>
      <c r="G72" s="46"/>
      <c r="H72" s="46">
        <v>154.8</v>
      </c>
      <c r="I72" s="46">
        <v>51.6</v>
      </c>
      <c r="J72" s="46">
        <v>93.9</v>
      </c>
      <c r="K72" s="46">
        <v>154.8</v>
      </c>
      <c r="L72" s="46">
        <v>154.8</v>
      </c>
      <c r="M72" s="46">
        <v>154.8</v>
      </c>
      <c r="N72" s="46">
        <f t="shared" si="11"/>
        <v>619.2</v>
      </c>
      <c r="O72" s="48"/>
      <c r="P72" s="48"/>
      <c r="Q72" s="32">
        <v>1118.2</v>
      </c>
      <c r="R72" s="32">
        <v>565.7</v>
      </c>
      <c r="S72" s="49">
        <v>-552.5</v>
      </c>
      <c r="T72" s="49">
        <f t="shared" si="7"/>
        <v>-552.5</v>
      </c>
      <c r="U72" s="32" t="s">
        <v>162</v>
      </c>
    </row>
    <row r="73" spans="1:21" ht="12.75">
      <c r="A73" s="50" t="s">
        <v>259</v>
      </c>
      <c r="B73" s="53" t="s">
        <v>43</v>
      </c>
      <c r="C73" s="51">
        <v>28.7</v>
      </c>
      <c r="D73" s="51">
        <v>28.8</v>
      </c>
      <c r="E73" s="52">
        <v>80.3</v>
      </c>
      <c r="F73" s="52">
        <v>80.7</v>
      </c>
      <c r="G73" s="46"/>
      <c r="H73" s="46">
        <v>240.8</v>
      </c>
      <c r="I73" s="46">
        <v>80.3</v>
      </c>
      <c r="J73" s="46">
        <v>80.6</v>
      </c>
      <c r="K73" s="46">
        <v>240.8</v>
      </c>
      <c r="L73" s="46">
        <v>240.8</v>
      </c>
      <c r="M73" s="46">
        <v>240.8</v>
      </c>
      <c r="N73" s="46">
        <f t="shared" si="11"/>
        <v>963.2</v>
      </c>
      <c r="O73" s="48"/>
      <c r="P73" s="48"/>
      <c r="Q73" s="32">
        <v>802.5</v>
      </c>
      <c r="R73" s="32">
        <v>1029.6</v>
      </c>
      <c r="S73" s="49">
        <v>227.1</v>
      </c>
      <c r="T73" s="49">
        <f t="shared" si="7"/>
        <v>227.0999999999999</v>
      </c>
      <c r="U73" s="32" t="s">
        <v>260</v>
      </c>
    </row>
    <row r="74" spans="1:21" ht="12.75" hidden="1">
      <c r="A74" s="50" t="s">
        <v>68</v>
      </c>
      <c r="B74" s="56"/>
      <c r="C74" s="48"/>
      <c r="D74" s="48"/>
      <c r="E74" s="48"/>
      <c r="F74" s="48"/>
      <c r="G74" s="48"/>
      <c r="H74" s="48"/>
      <c r="I74" s="48"/>
      <c r="J74" s="48"/>
      <c r="K74" s="46">
        <f>SUM(I74:J74)</f>
        <v>0</v>
      </c>
      <c r="L74" s="48"/>
      <c r="M74" s="48"/>
      <c r="N74" s="48"/>
      <c r="O74" s="48"/>
      <c r="P74" s="48"/>
      <c r="Q74" s="32"/>
      <c r="R74" s="32"/>
      <c r="S74" s="49"/>
      <c r="T74" s="49">
        <f t="shared" si="7"/>
        <v>0</v>
      </c>
      <c r="U74" s="32"/>
    </row>
    <row r="75" spans="1:21" ht="25.5">
      <c r="A75" s="50" t="s">
        <v>261</v>
      </c>
      <c r="B75" s="53" t="s">
        <v>23</v>
      </c>
      <c r="C75" s="51">
        <v>94.1</v>
      </c>
      <c r="D75" s="51">
        <v>94.2</v>
      </c>
      <c r="E75" s="52">
        <v>38.9</v>
      </c>
      <c r="F75" s="52">
        <v>104.9</v>
      </c>
      <c r="G75" s="46"/>
      <c r="H75" s="46">
        <v>116.7</v>
      </c>
      <c r="I75" s="46">
        <v>38.9</v>
      </c>
      <c r="J75" s="46">
        <v>104.9</v>
      </c>
      <c r="K75" s="46">
        <v>116.7</v>
      </c>
      <c r="L75" s="46">
        <v>116.8</v>
      </c>
      <c r="M75" s="46">
        <v>116.8</v>
      </c>
      <c r="N75" s="46">
        <f aca="true" t="shared" si="13" ref="N75:N82">SUM(H75,K75,L75,M75)</f>
        <v>467</v>
      </c>
      <c r="O75" s="48"/>
      <c r="P75" s="48"/>
      <c r="Q75" s="32">
        <v>592.5</v>
      </c>
      <c r="R75" s="32">
        <v>508.3</v>
      </c>
      <c r="S75" s="49">
        <v>-84.2</v>
      </c>
      <c r="T75" s="49">
        <f t="shared" si="7"/>
        <v>-84.19999999999999</v>
      </c>
      <c r="U75" s="20" t="s">
        <v>164</v>
      </c>
    </row>
    <row r="76" spans="1:21" ht="12.75">
      <c r="A76" s="50" t="s">
        <v>262</v>
      </c>
      <c r="B76" s="53" t="s">
        <v>42</v>
      </c>
      <c r="C76" s="51">
        <v>25</v>
      </c>
      <c r="D76" s="51">
        <v>25</v>
      </c>
      <c r="E76" s="52">
        <v>10.2</v>
      </c>
      <c r="F76" s="52">
        <v>60.1</v>
      </c>
      <c r="G76" s="46"/>
      <c r="H76" s="46">
        <v>30.6</v>
      </c>
      <c r="I76" s="46">
        <v>10.2</v>
      </c>
      <c r="J76" s="46">
        <v>60.1</v>
      </c>
      <c r="K76" s="46">
        <v>30.6</v>
      </c>
      <c r="L76" s="46">
        <v>30.7</v>
      </c>
      <c r="M76" s="46">
        <v>30.6</v>
      </c>
      <c r="N76" s="46">
        <f t="shared" si="13"/>
        <v>122.5</v>
      </c>
      <c r="O76" s="48"/>
      <c r="P76" s="48"/>
      <c r="Q76" s="32">
        <v>113.2</v>
      </c>
      <c r="R76" s="32">
        <v>95.8</v>
      </c>
      <c r="S76" s="49">
        <v>-17.4</v>
      </c>
      <c r="T76" s="49">
        <f t="shared" si="7"/>
        <v>-17.400000000000006</v>
      </c>
      <c r="U76" s="32"/>
    </row>
    <row r="77" spans="1:21" ht="51">
      <c r="A77" s="50" t="s">
        <v>263</v>
      </c>
      <c r="B77" s="53" t="s">
        <v>28</v>
      </c>
      <c r="C77" s="51">
        <v>23.6</v>
      </c>
      <c r="D77" s="51">
        <v>23.6</v>
      </c>
      <c r="E77" s="52">
        <v>11.5</v>
      </c>
      <c r="F77" s="52">
        <v>20.3</v>
      </c>
      <c r="G77" s="46"/>
      <c r="H77" s="46">
        <v>34.5</v>
      </c>
      <c r="I77" s="46">
        <v>11.5</v>
      </c>
      <c r="J77" s="46">
        <v>20.3</v>
      </c>
      <c r="K77" s="46">
        <v>34.4</v>
      </c>
      <c r="L77" s="46">
        <v>34.4</v>
      </c>
      <c r="M77" s="46">
        <v>34.5</v>
      </c>
      <c r="N77" s="46">
        <f t="shared" si="13"/>
        <v>137.8</v>
      </c>
      <c r="O77" s="48"/>
      <c r="P77" s="48"/>
      <c r="Q77" s="32">
        <v>181.3</v>
      </c>
      <c r="R77" s="32">
        <v>84.3</v>
      </c>
      <c r="S77" s="49">
        <v>-97</v>
      </c>
      <c r="T77" s="49">
        <f t="shared" si="7"/>
        <v>-97.00000000000001</v>
      </c>
      <c r="U77" s="20" t="s">
        <v>165</v>
      </c>
    </row>
    <row r="78" spans="1:21" ht="12.75">
      <c r="A78" s="50" t="s">
        <v>264</v>
      </c>
      <c r="B78" s="53" t="s">
        <v>151</v>
      </c>
      <c r="C78" s="51">
        <f aca="true" t="shared" si="14" ref="C78:I78">SUM(C79:C82)</f>
        <v>194</v>
      </c>
      <c r="D78" s="51">
        <f t="shared" si="14"/>
        <v>194</v>
      </c>
      <c r="E78" s="52">
        <f t="shared" si="14"/>
        <v>222.4</v>
      </c>
      <c r="F78" s="52">
        <f t="shared" si="14"/>
        <v>355.99999999999994</v>
      </c>
      <c r="G78" s="51">
        <f t="shared" si="14"/>
        <v>0</v>
      </c>
      <c r="H78" s="51">
        <f t="shared" si="14"/>
        <v>667.2</v>
      </c>
      <c r="I78" s="46">
        <f t="shared" si="14"/>
        <v>222.4</v>
      </c>
      <c r="J78" s="46">
        <v>356</v>
      </c>
      <c r="K78" s="51">
        <f>SUM(K79:K82)</f>
        <v>667.2</v>
      </c>
      <c r="L78" s="51">
        <f>SUM(L79:L82)</f>
        <v>667.2</v>
      </c>
      <c r="M78" s="51">
        <f>SUM(M79:M82)</f>
        <v>667</v>
      </c>
      <c r="N78" s="46">
        <f t="shared" si="13"/>
        <v>2668.6000000000004</v>
      </c>
      <c r="O78" s="48"/>
      <c r="P78" s="48"/>
      <c r="Q78" s="32">
        <v>2748.6</v>
      </c>
      <c r="R78" s="51">
        <v>2029.6</v>
      </c>
      <c r="S78" s="49">
        <v>-719</v>
      </c>
      <c r="T78" s="49">
        <f t="shared" si="7"/>
        <v>-719</v>
      </c>
      <c r="U78" s="32"/>
    </row>
    <row r="79" spans="1:21" ht="12.75">
      <c r="A79" s="50" t="s">
        <v>265</v>
      </c>
      <c r="B79" s="22" t="s">
        <v>79</v>
      </c>
      <c r="C79" s="51">
        <v>7.5</v>
      </c>
      <c r="D79" s="51">
        <v>7.5</v>
      </c>
      <c r="E79" s="52">
        <v>46.4</v>
      </c>
      <c r="F79" s="52">
        <v>92.8</v>
      </c>
      <c r="G79" s="46"/>
      <c r="H79" s="46">
        <v>139.2</v>
      </c>
      <c r="I79" s="46">
        <v>46.4</v>
      </c>
      <c r="J79" s="46">
        <v>92.8</v>
      </c>
      <c r="K79" s="46">
        <v>139.3</v>
      </c>
      <c r="L79" s="46">
        <v>139.3</v>
      </c>
      <c r="M79" s="46">
        <v>139.2</v>
      </c>
      <c r="N79" s="46">
        <f t="shared" si="13"/>
        <v>557</v>
      </c>
      <c r="O79" s="48"/>
      <c r="P79" s="48"/>
      <c r="Q79" s="32">
        <v>656.7</v>
      </c>
      <c r="R79" s="32">
        <v>231.5</v>
      </c>
      <c r="S79" s="49">
        <v>-425.2</v>
      </c>
      <c r="T79" s="49">
        <f t="shared" si="7"/>
        <v>-425.20000000000005</v>
      </c>
      <c r="U79" s="32" t="s">
        <v>162</v>
      </c>
    </row>
    <row r="80" spans="1:21" ht="63.75">
      <c r="A80" s="50" t="s">
        <v>266</v>
      </c>
      <c r="B80" s="53" t="s">
        <v>123</v>
      </c>
      <c r="C80" s="51">
        <v>54</v>
      </c>
      <c r="D80" s="51">
        <v>54</v>
      </c>
      <c r="E80" s="52">
        <v>169.1</v>
      </c>
      <c r="F80" s="52">
        <v>248.9</v>
      </c>
      <c r="G80" s="46"/>
      <c r="H80" s="46">
        <v>507.2</v>
      </c>
      <c r="I80" s="46">
        <v>169.1</v>
      </c>
      <c r="J80" s="46">
        <v>248.8</v>
      </c>
      <c r="K80" s="46">
        <v>507.2</v>
      </c>
      <c r="L80" s="46">
        <v>507.2</v>
      </c>
      <c r="M80" s="46">
        <v>507.1</v>
      </c>
      <c r="N80" s="46">
        <f t="shared" si="13"/>
        <v>2028.6999999999998</v>
      </c>
      <c r="O80" s="48"/>
      <c r="P80" s="48"/>
      <c r="Q80" s="32">
        <v>1735</v>
      </c>
      <c r="R80" s="32">
        <v>1653.6</v>
      </c>
      <c r="S80" s="49">
        <v>-81.4</v>
      </c>
      <c r="T80" s="49">
        <f t="shared" si="7"/>
        <v>-81.40000000000009</v>
      </c>
      <c r="U80" s="20" t="s">
        <v>192</v>
      </c>
    </row>
    <row r="81" spans="1:21" ht="63.75">
      <c r="A81" s="50" t="s">
        <v>33</v>
      </c>
      <c r="B81" s="53" t="s">
        <v>128</v>
      </c>
      <c r="C81" s="51">
        <v>12.5</v>
      </c>
      <c r="D81" s="51">
        <v>12.5</v>
      </c>
      <c r="E81" s="52">
        <v>5.9</v>
      </c>
      <c r="F81" s="52">
        <v>11.4</v>
      </c>
      <c r="G81" s="46"/>
      <c r="H81" s="46">
        <v>17.7</v>
      </c>
      <c r="I81" s="46">
        <v>5.9</v>
      </c>
      <c r="J81" s="46">
        <v>11.4</v>
      </c>
      <c r="K81" s="46">
        <v>17.7</v>
      </c>
      <c r="L81" s="46">
        <v>17.7</v>
      </c>
      <c r="M81" s="46">
        <v>17.6</v>
      </c>
      <c r="N81" s="46">
        <f t="shared" si="13"/>
        <v>70.69999999999999</v>
      </c>
      <c r="O81" s="48"/>
      <c r="P81" s="48"/>
      <c r="Q81" s="32">
        <v>286.7</v>
      </c>
      <c r="R81" s="32">
        <v>59.7</v>
      </c>
      <c r="S81" s="49">
        <v>-227</v>
      </c>
      <c r="T81" s="49">
        <f t="shared" si="7"/>
        <v>-227</v>
      </c>
      <c r="U81" s="20" t="s">
        <v>192</v>
      </c>
    </row>
    <row r="82" spans="1:21" ht="63.75">
      <c r="A82" s="50" t="s">
        <v>267</v>
      </c>
      <c r="B82" s="22" t="s">
        <v>126</v>
      </c>
      <c r="C82" s="51">
        <v>120</v>
      </c>
      <c r="D82" s="51">
        <v>120</v>
      </c>
      <c r="E82" s="52">
        <v>1</v>
      </c>
      <c r="F82" s="52">
        <v>2.9</v>
      </c>
      <c r="G82" s="46"/>
      <c r="H82" s="46">
        <v>3.1</v>
      </c>
      <c r="I82" s="46">
        <v>1</v>
      </c>
      <c r="J82" s="46">
        <v>2.9</v>
      </c>
      <c r="K82" s="46">
        <v>3</v>
      </c>
      <c r="L82" s="46">
        <v>3</v>
      </c>
      <c r="M82" s="46">
        <v>3.1</v>
      </c>
      <c r="N82" s="46">
        <f t="shared" si="13"/>
        <v>12.2</v>
      </c>
      <c r="O82" s="48"/>
      <c r="P82" s="48"/>
      <c r="Q82" s="32">
        <v>70.2</v>
      </c>
      <c r="R82" s="32">
        <v>84.8</v>
      </c>
      <c r="S82" s="49">
        <v>14.6</v>
      </c>
      <c r="T82" s="49">
        <f t="shared" si="7"/>
        <v>14.599999999999994</v>
      </c>
      <c r="U82" s="20" t="s">
        <v>192</v>
      </c>
    </row>
    <row r="83" spans="1:21" ht="12.75">
      <c r="A83" s="54">
        <v>3</v>
      </c>
      <c r="B83" s="45" t="s">
        <v>152</v>
      </c>
      <c r="C83" s="46">
        <f>SUM(C5,C32)</f>
        <v>71120.6</v>
      </c>
      <c r="D83" s="46">
        <f>SUM(D5,D32)</f>
        <v>73677.2</v>
      </c>
      <c r="E83" s="47">
        <f>SUM(E5,E32)</f>
        <v>71759.2</v>
      </c>
      <c r="F83" s="47">
        <f>SUM(F5,F32)</f>
        <v>146301.5</v>
      </c>
      <c r="G83" s="46"/>
      <c r="H83" s="46">
        <f aca="true" t="shared" si="15" ref="H83:N83">SUM(H5,H32)</f>
        <v>215269.40000000002</v>
      </c>
      <c r="I83" s="46">
        <f t="shared" si="15"/>
        <v>71759.2</v>
      </c>
      <c r="J83" s="46">
        <f t="shared" si="15"/>
        <v>146301.4</v>
      </c>
      <c r="K83" s="46">
        <f t="shared" si="15"/>
        <v>215269.2</v>
      </c>
      <c r="L83" s="46">
        <f t="shared" si="15"/>
        <v>215269.6</v>
      </c>
      <c r="M83" s="57">
        <f t="shared" si="15"/>
        <v>215269.2</v>
      </c>
      <c r="N83" s="46">
        <f t="shared" si="15"/>
        <v>861077.4000000001</v>
      </c>
      <c r="O83" s="48"/>
      <c r="P83" s="48"/>
      <c r="Q83" s="32">
        <v>870465.2</v>
      </c>
      <c r="R83" s="46">
        <v>1115554.8</v>
      </c>
      <c r="S83" s="49">
        <v>245089.6</v>
      </c>
      <c r="T83" s="49">
        <f t="shared" si="7"/>
        <v>245089.6000000001</v>
      </c>
      <c r="U83" s="32"/>
    </row>
    <row r="84" spans="1:21" ht="12.75">
      <c r="A84" s="54">
        <v>4</v>
      </c>
      <c r="B84" s="45" t="s">
        <v>130</v>
      </c>
      <c r="C84" s="46">
        <v>9.3</v>
      </c>
      <c r="D84" s="46">
        <v>9.4</v>
      </c>
      <c r="E84" s="47">
        <v>1097.7</v>
      </c>
      <c r="F84" s="47">
        <v>32899.8</v>
      </c>
      <c r="G84" s="46"/>
      <c r="H84" s="46">
        <v>3292.9</v>
      </c>
      <c r="I84" s="46">
        <v>1097.7</v>
      </c>
      <c r="J84" s="46">
        <v>32899.8</v>
      </c>
      <c r="K84" s="46">
        <v>3293</v>
      </c>
      <c r="L84" s="46">
        <v>3293</v>
      </c>
      <c r="M84" s="46">
        <v>3293</v>
      </c>
      <c r="N84" s="46">
        <f>SUM(H84,K84,L84,M84)</f>
        <v>13171.9</v>
      </c>
      <c r="O84" s="48"/>
      <c r="P84" s="48"/>
      <c r="Q84" s="32">
        <v>15451.43</v>
      </c>
      <c r="R84" s="57">
        <v>-175398.8</v>
      </c>
      <c r="S84" s="49">
        <v>-190850.2</v>
      </c>
      <c r="T84" s="49">
        <f t="shared" si="7"/>
        <v>-190850.22999999998</v>
      </c>
      <c r="U84" s="32"/>
    </row>
    <row r="85" spans="1:21" ht="12.75">
      <c r="A85" s="54">
        <v>5</v>
      </c>
      <c r="B85" s="45" t="s">
        <v>153</v>
      </c>
      <c r="C85" s="57">
        <f>SUM(C83:C84)</f>
        <v>71129.90000000001</v>
      </c>
      <c r="D85" s="57">
        <f>SUM(D83:D84)</f>
        <v>73686.59999999999</v>
      </c>
      <c r="E85" s="58">
        <f>SUM(E83:E84)</f>
        <v>72856.9</v>
      </c>
      <c r="F85" s="57">
        <f>SUM(F83:F84)</f>
        <v>179201.3</v>
      </c>
      <c r="G85" s="57"/>
      <c r="H85" s="46">
        <f aca="true" t="shared" si="16" ref="H85:M85">SUM(H83:H84)</f>
        <v>218562.30000000002</v>
      </c>
      <c r="I85" s="46">
        <f t="shared" si="16"/>
        <v>72856.9</v>
      </c>
      <c r="J85" s="46">
        <f t="shared" si="16"/>
        <v>179201.2</v>
      </c>
      <c r="K85" s="57">
        <f t="shared" si="16"/>
        <v>218562.2</v>
      </c>
      <c r="L85" s="57">
        <f t="shared" si="16"/>
        <v>218562.6</v>
      </c>
      <c r="M85" s="59">
        <f t="shared" si="16"/>
        <v>218562.2</v>
      </c>
      <c r="N85" s="46">
        <f>SUM(H85,K85,L85,M85)</f>
        <v>874249.3</v>
      </c>
      <c r="O85" s="48"/>
      <c r="P85" s="48"/>
      <c r="Q85" s="32">
        <v>885916.63</v>
      </c>
      <c r="R85" s="57">
        <v>940156</v>
      </c>
      <c r="S85" s="49">
        <v>54239.37</v>
      </c>
      <c r="T85" s="49">
        <f t="shared" si="7"/>
        <v>54239.369999999995</v>
      </c>
      <c r="U85" s="32"/>
    </row>
    <row r="86" spans="1:21" ht="12.75">
      <c r="A86" s="54" t="s">
        <v>149</v>
      </c>
      <c r="B86" s="45" t="s">
        <v>154</v>
      </c>
      <c r="C86" s="46">
        <v>2375</v>
      </c>
      <c r="D86" s="46">
        <v>2460</v>
      </c>
      <c r="E86" s="47">
        <v>827.9</v>
      </c>
      <c r="F86" s="47">
        <v>1603.3</v>
      </c>
      <c r="G86" s="46"/>
      <c r="H86" s="46">
        <v>2483.7</v>
      </c>
      <c r="I86" s="46">
        <v>827.9</v>
      </c>
      <c r="J86" s="46">
        <v>1603.3</v>
      </c>
      <c r="K86" s="46">
        <v>2483.7</v>
      </c>
      <c r="L86" s="46">
        <v>2483.8</v>
      </c>
      <c r="M86" s="46">
        <v>2483.8</v>
      </c>
      <c r="N86" s="46">
        <f>SUM(H86,K86,L86,M86)</f>
        <v>9935</v>
      </c>
      <c r="O86" s="48"/>
      <c r="P86" s="48"/>
      <c r="Q86" s="32">
        <v>7544</v>
      </c>
      <c r="R86" s="32">
        <v>7512</v>
      </c>
      <c r="S86" s="49">
        <v>-32</v>
      </c>
      <c r="T86" s="49">
        <f t="shared" si="7"/>
        <v>-32</v>
      </c>
      <c r="U86" s="32"/>
    </row>
    <row r="87" spans="1:21" ht="12.75">
      <c r="A87" s="54" t="s">
        <v>155</v>
      </c>
      <c r="B87" s="45" t="s">
        <v>156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8"/>
      <c r="P87" s="48"/>
      <c r="Q87" s="32">
        <v>115.39</v>
      </c>
      <c r="R87" s="60">
        <v>148.5</v>
      </c>
      <c r="S87" s="32">
        <v>33.12</v>
      </c>
      <c r="T87" s="32"/>
      <c r="U87" s="32"/>
    </row>
    <row r="88" spans="1:21" ht="12.75">
      <c r="A88" s="54" t="s">
        <v>155</v>
      </c>
      <c r="B88" s="45" t="s">
        <v>157</v>
      </c>
      <c r="C88" s="61">
        <v>29.95</v>
      </c>
      <c r="D88" s="61">
        <f aca="true" t="shared" si="17" ref="D88:N88">SUM(D85/D86)</f>
        <v>29.953902439024386</v>
      </c>
      <c r="E88" s="62">
        <f t="shared" si="17"/>
        <v>88.00205338809035</v>
      </c>
      <c r="F88" s="62">
        <f t="shared" si="17"/>
        <v>111.77028628453813</v>
      </c>
      <c r="G88" s="61" t="e">
        <f t="shared" si="17"/>
        <v>#DIV/0!</v>
      </c>
      <c r="H88" s="61">
        <f t="shared" si="17"/>
        <v>87.99867133711803</v>
      </c>
      <c r="I88" s="61">
        <f t="shared" si="17"/>
        <v>88.00205338809035</v>
      </c>
      <c r="J88" s="61">
        <f t="shared" si="17"/>
        <v>111.77022391317908</v>
      </c>
      <c r="K88" s="63">
        <f t="shared" si="17"/>
        <v>87.99863107460645</v>
      </c>
      <c r="L88" s="61">
        <f t="shared" si="17"/>
        <v>87.99524921491263</v>
      </c>
      <c r="M88" s="61">
        <f t="shared" si="17"/>
        <v>87.99508817135035</v>
      </c>
      <c r="N88" s="61">
        <f t="shared" si="17"/>
        <v>87.99690991444389</v>
      </c>
      <c r="O88" s="48"/>
      <c r="P88" s="48"/>
      <c r="Q88" s="61">
        <v>117.43</v>
      </c>
      <c r="R88" s="61"/>
      <c r="S88" s="61"/>
      <c r="T88" s="61"/>
      <c r="U88" s="61"/>
    </row>
    <row r="89" spans="5:21" ht="12.75">
      <c r="E89" s="64"/>
      <c r="H89" s="11"/>
      <c r="I89" s="11"/>
      <c r="J89" s="11"/>
      <c r="K89" s="11"/>
      <c r="L89" s="11"/>
      <c r="M89" s="11"/>
      <c r="N89" s="11"/>
      <c r="Q89" s="65"/>
      <c r="R89" s="65"/>
      <c r="S89" s="65"/>
      <c r="T89" s="65"/>
      <c r="U89" s="65"/>
    </row>
    <row r="90" spans="5:21" ht="12.75">
      <c r="E90" s="64"/>
      <c r="H90" s="11"/>
      <c r="I90" s="11"/>
      <c r="J90" s="11"/>
      <c r="K90" s="11"/>
      <c r="L90" s="11"/>
      <c r="M90" s="11"/>
      <c r="N90" s="11"/>
      <c r="Q90" s="65"/>
      <c r="R90" s="65"/>
      <c r="S90" s="65"/>
      <c r="T90" s="65"/>
      <c r="U90" s="65"/>
    </row>
    <row r="91" spans="5:21" ht="12.75">
      <c r="E91" s="64"/>
      <c r="H91" s="11"/>
      <c r="I91" s="11"/>
      <c r="J91" s="11"/>
      <c r="K91" s="11"/>
      <c r="L91" s="11"/>
      <c r="M91" s="11"/>
      <c r="N91" s="11"/>
      <c r="Q91" s="65"/>
      <c r="R91" s="65"/>
      <c r="S91" s="65"/>
      <c r="T91" s="65"/>
      <c r="U91" s="65"/>
    </row>
    <row r="92" spans="5:21" ht="12.75">
      <c r="E92" s="64"/>
      <c r="H92" s="11"/>
      <c r="I92" s="11"/>
      <c r="J92" s="11"/>
      <c r="K92" s="11"/>
      <c r="L92" s="11"/>
      <c r="M92" s="11"/>
      <c r="N92" s="11"/>
      <c r="Q92" s="65"/>
      <c r="R92" s="65"/>
      <c r="S92" s="65"/>
      <c r="T92" s="65"/>
      <c r="U92" s="65"/>
    </row>
    <row r="94" spans="2:22" ht="12.75">
      <c r="B94" s="66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66"/>
      <c r="S94" s="66"/>
      <c r="T94" s="66"/>
      <c r="U94" s="66"/>
      <c r="V94" s="66"/>
    </row>
  </sheetData>
  <sheetProtection selectLockedCells="1" selectUnlockedCells="1"/>
  <mergeCells count="19">
    <mergeCell ref="A61:A66"/>
    <mergeCell ref="L3:L4"/>
    <mergeCell ref="M3:M4"/>
    <mergeCell ref="N3:N4"/>
    <mergeCell ref="Q3:Q4"/>
    <mergeCell ref="A1:U2"/>
    <mergeCell ref="B3:B4"/>
    <mergeCell ref="C3:C4"/>
    <mergeCell ref="D3:D4"/>
    <mergeCell ref="E3:F3"/>
    <mergeCell ref="G3:G4"/>
    <mergeCell ref="H3:H4"/>
    <mergeCell ref="I3:I4"/>
    <mergeCell ref="J3:J4"/>
    <mergeCell ref="K3:K4"/>
    <mergeCell ref="T3:T4"/>
    <mergeCell ref="U3:U4"/>
    <mergeCell ref="R3:R4"/>
    <mergeCell ref="S3:S4"/>
  </mergeCells>
  <printOptions/>
  <pageMargins left="0.4097222222222222" right="0.1798611111111111" top="0.2" bottom="0.1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V</dc:creator>
  <cp:keywords/>
  <dc:description/>
  <cp:lastModifiedBy>L V</cp:lastModifiedBy>
  <dcterms:created xsi:type="dcterms:W3CDTF">2016-12-07T06:48:06Z</dcterms:created>
  <dcterms:modified xsi:type="dcterms:W3CDTF">2016-12-07T13:31:11Z</dcterms:modified>
  <cp:category/>
  <cp:version/>
  <cp:contentType/>
  <cp:contentStatus/>
</cp:coreProperties>
</file>