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9" activeTab="1"/>
  </bookViews>
  <sheets>
    <sheet name="Вода коррек." sheetId="1" r:id="rId1"/>
    <sheet name="Канализ. коррект." sheetId="2" r:id="rId2"/>
  </sheets>
  <definedNames/>
  <calcPr fullCalcOnLoad="1"/>
</workbook>
</file>

<file path=xl/sharedStrings.xml><?xml version="1.0" encoding="utf-8"?>
<sst xmlns="http://schemas.openxmlformats.org/spreadsheetml/2006/main" count="466" uniqueCount="257">
  <si>
    <t xml:space="preserve">              2015 жылға "Батыс  су арнасы" ЖШС таратушы желілері бойынша суды беру қызметтеріне оңайлатылған тәртіпте бекітілген тарифтік сметаның орындалуы                                                                                           </t>
  </si>
  <si>
    <t>№</t>
  </si>
  <si>
    <t>Шығындар баптарының атауы</t>
  </si>
  <si>
    <t>1 квартал</t>
  </si>
  <si>
    <t>2 квартал</t>
  </si>
  <si>
    <t>1  квартал</t>
  </si>
  <si>
    <t>Апрель</t>
  </si>
  <si>
    <t>Май-июнь</t>
  </si>
  <si>
    <t>3 квартал</t>
  </si>
  <si>
    <t>4 квартал</t>
  </si>
  <si>
    <t>За 2014 год</t>
  </si>
  <si>
    <t xml:space="preserve">Жоспар </t>
  </si>
  <si>
    <t xml:space="preserve">Нақты </t>
  </si>
  <si>
    <t xml:space="preserve">Ауытқу % </t>
  </si>
  <si>
    <t>Отклон. тыс.тенге</t>
  </si>
  <si>
    <t>Ескерту</t>
  </si>
  <si>
    <t>п/п</t>
  </si>
  <si>
    <t>январь</t>
  </si>
  <si>
    <t>февраль-март</t>
  </si>
  <si>
    <t xml:space="preserve">Тауарларды өндіру және қызметтерді көрсету шығындары, барлығы </t>
  </si>
  <si>
    <t>Материалдық шығындар, барлығы, соның ішінде:</t>
  </si>
  <si>
    <t>1.1</t>
  </si>
  <si>
    <t>Шикізат пен материалдар</t>
  </si>
  <si>
    <t>түсіндірменің 1т. материалдар құнының өсуі</t>
  </si>
  <si>
    <t>1.2</t>
  </si>
  <si>
    <t>Химиялық реагенттер</t>
  </si>
  <si>
    <t xml:space="preserve">түсіндірменің 2т. хим.реагентов құнының өсуі </t>
  </si>
  <si>
    <t>1.3</t>
  </si>
  <si>
    <t>ЖЖМ</t>
  </si>
  <si>
    <t>автокөл.сатып алу, құнының өсуі</t>
  </si>
  <si>
    <t>1.4</t>
  </si>
  <si>
    <t>Отын</t>
  </si>
  <si>
    <t>*</t>
  </si>
  <si>
    <t>1.5</t>
  </si>
  <si>
    <t>Электр қуаты</t>
  </si>
  <si>
    <t xml:space="preserve">түсіндірменің 5т. қуатты үнемдейтін жабдықтарға ауыстыру </t>
  </si>
  <si>
    <t>1.6</t>
  </si>
  <si>
    <t xml:space="preserve">Сатып алынатын су </t>
  </si>
  <si>
    <t>сатып алынатын су көлемінің төменд.</t>
  </si>
  <si>
    <t>1.7</t>
  </si>
  <si>
    <t xml:space="preserve">   </t>
  </si>
  <si>
    <t xml:space="preserve"> </t>
  </si>
  <si>
    <t>Еңбекақыны төлеу шығындары, барлығы соның ішінде</t>
  </si>
  <si>
    <t>2.1</t>
  </si>
  <si>
    <t>Өндірістік персоналдың еңбекақысы</t>
  </si>
  <si>
    <t>7т. еңбекақының инфляция, құнсыздану еселігіне ұлғаюы</t>
  </si>
  <si>
    <t>2.2</t>
  </si>
  <si>
    <t>Заработная плата инженерно-технического персонала</t>
  </si>
  <si>
    <t>Әлеуметтік салық, әлеуметтік жарналар</t>
  </si>
  <si>
    <t xml:space="preserve">ЕТҚ ұлғаюының есебінен </t>
  </si>
  <si>
    <t>2.3</t>
  </si>
  <si>
    <t>Зейнетақы жарналары 5%</t>
  </si>
  <si>
    <t>2014 ж. бастап қолданысқа енгізілді</t>
  </si>
  <si>
    <t>3</t>
  </si>
  <si>
    <t>Жылу қуаты</t>
  </si>
  <si>
    <t xml:space="preserve">түсіндірменің 4т. құнының өсуі </t>
  </si>
  <si>
    <t>Амортизация</t>
  </si>
  <si>
    <t xml:space="preserve">түсіндірменің 11т. НҚ пайдалануға енгізілуі </t>
  </si>
  <si>
    <t>4</t>
  </si>
  <si>
    <t>Жөндеу, барлығы соның ішінде</t>
  </si>
  <si>
    <t>түсіндірменің 12т. нақты орындау бойынша</t>
  </si>
  <si>
    <t>5</t>
  </si>
  <si>
    <t>Капитальный ремонт не приводящий к увеличен. стоимости основн. фондов</t>
  </si>
  <si>
    <t>6</t>
  </si>
  <si>
    <t>Өзге шығындар, барлығы соның ішінде</t>
  </si>
  <si>
    <t>түсіндірменің 13т.</t>
  </si>
  <si>
    <t>6.1</t>
  </si>
  <si>
    <t>Көлік қызметтері</t>
  </si>
  <si>
    <t>көлік қызметінің төмендеуі</t>
  </si>
  <si>
    <t>6.2</t>
  </si>
  <si>
    <t>Жобалық құжаттама</t>
  </si>
  <si>
    <t>2014 ж. орындалды</t>
  </si>
  <si>
    <t>6.3</t>
  </si>
  <si>
    <t>Байланыс қызметтері</t>
  </si>
  <si>
    <t>қызметтер көрсетілмейді</t>
  </si>
  <si>
    <t>6.4</t>
  </si>
  <si>
    <t>6.5</t>
  </si>
  <si>
    <t>Техникалық тексеру, жиындар, НҚ техникалық қызмет көрсету</t>
  </si>
  <si>
    <t>келісімшарттар бойынша төлем</t>
  </si>
  <si>
    <t>6.6</t>
  </si>
  <si>
    <t>Газ жабдықтарына ЖСЖ</t>
  </si>
  <si>
    <t>қызметтер құнының ұлғаюы, келісімшарт бойынша</t>
  </si>
  <si>
    <t>6.7</t>
  </si>
  <si>
    <t>Химиялық талдау</t>
  </si>
  <si>
    <t>6.8</t>
  </si>
  <si>
    <t>Аккредитация, сараптама</t>
  </si>
  <si>
    <t xml:space="preserve">бұрын қарастырылмаған келісімшарттар б/ша төлем </t>
  </si>
  <si>
    <t>Кезең шығындары</t>
  </si>
  <si>
    <t>түсіндірменің 14т.</t>
  </si>
  <si>
    <t>Жалпы және әкімшілік шығындар</t>
  </si>
  <si>
    <t>соның ішінде</t>
  </si>
  <si>
    <t>7.1</t>
  </si>
  <si>
    <t>Әкімшілік персоналдың еңбекақысы</t>
  </si>
  <si>
    <t>7.2</t>
  </si>
  <si>
    <t>Әлеуметтік салық, әлеуметтік салық жарнасы</t>
  </si>
  <si>
    <t>7.3</t>
  </si>
  <si>
    <t>НҚ есептен шығару</t>
  </si>
  <si>
    <t>7.4</t>
  </si>
  <si>
    <t xml:space="preserve">4т. газ құнының өсуі </t>
  </si>
  <si>
    <t>7.5</t>
  </si>
  <si>
    <t>құнының өсуі</t>
  </si>
  <si>
    <t>7.6</t>
  </si>
  <si>
    <t>құнының өсуі, көлік сатып алу</t>
  </si>
  <si>
    <t>7.7</t>
  </si>
  <si>
    <t>қуат жабдықтарын ауыстыру</t>
  </si>
  <si>
    <t>7.8</t>
  </si>
  <si>
    <t>7.8.1</t>
  </si>
  <si>
    <t>Іссапар шығындары</t>
  </si>
  <si>
    <t xml:space="preserve">түсіндірменің 14т., б) т. </t>
  </si>
  <si>
    <t>7.8.2</t>
  </si>
  <si>
    <t>Нотариус қызметтері</t>
  </si>
  <si>
    <t>нақты төлем</t>
  </si>
  <si>
    <t>7.8.3</t>
  </si>
  <si>
    <t>Еңбекті қорғау</t>
  </si>
  <si>
    <t>нақты және келісімшарт бойынша төлемдер</t>
  </si>
  <si>
    <t>7.8.4</t>
  </si>
  <si>
    <t>Кеңсе тауарлары</t>
  </si>
  <si>
    <t>7.8.5</t>
  </si>
  <si>
    <t>Баспаға жазылу, хабарландырулар, пошта</t>
  </si>
  <si>
    <t>келісішарттар бойынша шығындар</t>
  </si>
  <si>
    <t>7.8.6</t>
  </si>
  <si>
    <t>Міндетті сақтандырулар</t>
  </si>
  <si>
    <t>жасалған келісімшарттар бойынша шығындар</t>
  </si>
  <si>
    <t>7.8.7</t>
  </si>
  <si>
    <t>Байланыс қызметі</t>
  </si>
  <si>
    <t>7.8.8</t>
  </si>
  <si>
    <t>Услуги установки и обслуживания ПНК GPS-AVL05</t>
  </si>
  <si>
    <r>
      <t xml:space="preserve">Банк пен </t>
    </r>
    <r>
      <rPr>
        <sz val="10"/>
        <color indexed="10"/>
        <rFont val="Times New Roman"/>
        <family val="1"/>
      </rPr>
      <t>ЦПСИ</t>
    </r>
    <r>
      <rPr>
        <sz val="10"/>
        <rFont val="Times New Roman"/>
        <family val="1"/>
      </rPr>
      <t xml:space="preserve"> қызметтері</t>
    </r>
  </si>
  <si>
    <t>7.8.9</t>
  </si>
  <si>
    <t xml:space="preserve">Аудиторлық қызметтер </t>
  </si>
  <si>
    <t>7.8.10</t>
  </si>
  <si>
    <t>Кадрларды даярлау</t>
  </si>
  <si>
    <t>7.8.11</t>
  </si>
  <si>
    <t>Өрт қауіпсіздігі қызметі</t>
  </si>
  <si>
    <t>7.8.12</t>
  </si>
  <si>
    <t>Пошта қызметі</t>
  </si>
  <si>
    <t>7.8.14</t>
  </si>
  <si>
    <t>Проектная документация</t>
  </si>
  <si>
    <t>7.8.13</t>
  </si>
  <si>
    <t>Көлікті сақтандыру</t>
  </si>
  <si>
    <t>көлік сатып алу, АЕК ұлғаюы</t>
  </si>
  <si>
    <t>Өкілдік шығындар, сараптама</t>
  </si>
  <si>
    <t>7.8.15</t>
  </si>
  <si>
    <t>Салықтар және басқа да төлемдер, соның ішінде</t>
  </si>
  <si>
    <t>Плата за воду</t>
  </si>
  <si>
    <t>Қоршаған ортаны қорғау, экологиялық сақтандыру</t>
  </si>
  <si>
    <t>келісімшарттарға сәйкес нақты шығындар бойынша</t>
  </si>
  <si>
    <t>Затраты согласно Эколог. Кодекса</t>
  </si>
  <si>
    <r>
      <t>НДПИ</t>
    </r>
    <r>
      <rPr>
        <sz val="10"/>
        <rFont val="Times New Roman"/>
        <family val="1"/>
      </rPr>
      <t xml:space="preserve"> роялтиі</t>
    </r>
  </si>
  <si>
    <t>өндіру көлемінің төмендеуі</t>
  </si>
  <si>
    <t>Жерасты суларын өндіру, қорды жою</t>
  </si>
  <si>
    <t>жасалған келісімшарттар бойынша</t>
  </si>
  <si>
    <t>Исторические затраты</t>
  </si>
  <si>
    <t>Мүлікке салық</t>
  </si>
  <si>
    <t>нақты есептер бойынша төлем</t>
  </si>
  <si>
    <t xml:space="preserve">Жер салығы, жер учаскелерін пайдалануға төлем </t>
  </si>
  <si>
    <t>Радиожиілік үшін төлем</t>
  </si>
  <si>
    <t>келісімшарттар бойынша</t>
  </si>
  <si>
    <t>Көлік салығы</t>
  </si>
  <si>
    <t>көлікті сатып алу</t>
  </si>
  <si>
    <t>Экол.Кодекске сәйкес шығындар</t>
  </si>
  <si>
    <t>2014 ж. орындалған, 14т., а) т.</t>
  </si>
  <si>
    <t xml:space="preserve">соның ішінде: </t>
  </si>
  <si>
    <t xml:space="preserve">Соның ішінде: </t>
  </si>
  <si>
    <t>8.1</t>
  </si>
  <si>
    <t xml:space="preserve">Еңбекақы </t>
  </si>
  <si>
    <t xml:space="preserve">еңбекақының инфляция еселігіне ұлғаюы </t>
  </si>
  <si>
    <t>8.2</t>
  </si>
  <si>
    <t xml:space="preserve"> ЕАҚ ұлғаюы есебінен  </t>
  </si>
  <si>
    <t>8.3</t>
  </si>
  <si>
    <t>НҚ пайдалануға енгізілуі</t>
  </si>
  <si>
    <t>8.4</t>
  </si>
  <si>
    <t>8.5</t>
  </si>
  <si>
    <t>8.6</t>
  </si>
  <si>
    <t>8.7</t>
  </si>
  <si>
    <t xml:space="preserve">Өзге, барлығы соның ішінде: </t>
  </si>
  <si>
    <t>8.7.1</t>
  </si>
  <si>
    <t>нақты шығын бойынша</t>
  </si>
  <si>
    <t>8.7.2</t>
  </si>
  <si>
    <t>Банк, инкассация қызметтері</t>
  </si>
  <si>
    <t>8.7.3</t>
  </si>
  <si>
    <t>инкассация</t>
  </si>
  <si>
    <t>БКҚ техникалық қызмет көрсету</t>
  </si>
  <si>
    <t>жасалған келісімшарттар бойынша төлемдер</t>
  </si>
  <si>
    <t>8.7.4</t>
  </si>
  <si>
    <t>Пайдалану шығындары</t>
  </si>
  <si>
    <t>Барлығы шығындар</t>
  </si>
  <si>
    <t>Табыс</t>
  </si>
  <si>
    <t>Барлығы табыстар</t>
  </si>
  <si>
    <t>Көрсетілген қызметтер көлемі</t>
  </si>
  <si>
    <t>Нормативтік шығындар %</t>
  </si>
  <si>
    <t>мың м3</t>
  </si>
  <si>
    <t xml:space="preserve"> 1м3 өзіндік құны</t>
  </si>
  <si>
    <t>Тариф (ҚҚС-сыз)</t>
  </si>
  <si>
    <t>2015 жылға "Батыс су арнасы" ЖШС ағынды суларды қабылдау және тазалау қызметтеріне оңайлатылған тәртіпте бекітілген тарифтік сметаның орындалуы</t>
  </si>
  <si>
    <t>р/с</t>
  </si>
  <si>
    <t xml:space="preserve">хим.реагентов құнының өсуі </t>
  </si>
  <si>
    <t xml:space="preserve">газ құнының өсуі </t>
  </si>
  <si>
    <t>6т. еңбекақының инфляция, құнсыздану еселігіне ұлғаюы</t>
  </si>
  <si>
    <t xml:space="preserve">  </t>
  </si>
  <si>
    <t>Соц.отчисления</t>
  </si>
  <si>
    <t>түсіндірменің 8т., 2014 ж. бастап қолданысқа енгізілді</t>
  </si>
  <si>
    <t>түсіндірменің 9т., НҚ пайдалануға енгізілуі</t>
  </si>
  <si>
    <t>Негізгі құралдардың құнына келтірілмейтін жөндеу</t>
  </si>
  <si>
    <t xml:space="preserve">нақты орындау бойынша </t>
  </si>
  <si>
    <t>Капитальный ремонт не приводящий к увеличению стоимости основных фондов</t>
  </si>
  <si>
    <t xml:space="preserve">Өзге шығындар, барлығы соның ішінде </t>
  </si>
  <si>
    <t xml:space="preserve">түсіндірменің 11т. </t>
  </si>
  <si>
    <t>нақты орындалған жұмыстар бойынша шығындар</t>
  </si>
  <si>
    <t>Құралдарды тексеру</t>
  </si>
  <si>
    <t>келісімшарт бойынша төлем</t>
  </si>
  <si>
    <t>Жобалау құжаттамасы</t>
  </si>
  <si>
    <t>2015 жылға жоспарланбаған</t>
  </si>
  <si>
    <t>көліктерді сатып алу және ресімдеу</t>
  </si>
  <si>
    <t>Тех.обслуживание СС</t>
  </si>
  <si>
    <t>Аккредитация</t>
  </si>
  <si>
    <t xml:space="preserve">түсіндірменің 12т. </t>
  </si>
  <si>
    <t>7</t>
  </si>
  <si>
    <t xml:space="preserve">қуат жабдықтарын ауыстыру </t>
  </si>
  <si>
    <t xml:space="preserve">нақты шығындар бойынша </t>
  </si>
  <si>
    <t>Нотариус, кеден қызметтері</t>
  </si>
  <si>
    <t>келісімшарт бойынша шығындар</t>
  </si>
  <si>
    <t>Баспаға жазылу, хабарландырулар</t>
  </si>
  <si>
    <t xml:space="preserve">баспаға жазылуға шығындардың төмендеуі </t>
  </si>
  <si>
    <t xml:space="preserve">Байлыныс қызметі </t>
  </si>
  <si>
    <t xml:space="preserve">Банк пен ЦПСИ қызметі </t>
  </si>
  <si>
    <t>Аудитордық қызметтер және конс.мет.</t>
  </si>
  <si>
    <t xml:space="preserve">нақты төлем </t>
  </si>
  <si>
    <t>6.9.13</t>
  </si>
  <si>
    <t>7.7.14</t>
  </si>
  <si>
    <t>Бюджеттік несие бойынша сыйақы</t>
  </si>
  <si>
    <t>несиелік келісімшарт</t>
  </si>
  <si>
    <t>7.7.15</t>
  </si>
  <si>
    <t>7.7.16</t>
  </si>
  <si>
    <t>Затраты согл. Экологич. Кодекса</t>
  </si>
  <si>
    <t xml:space="preserve">түсіндірменің 12т. д) т. </t>
  </si>
  <si>
    <t>Сборы и платежи за оформл. тр-та</t>
  </si>
  <si>
    <t>НҚ енгізу</t>
  </si>
  <si>
    <t xml:space="preserve">көлік сатып алу </t>
  </si>
  <si>
    <t xml:space="preserve">түіндірменің 12т. е) т. </t>
  </si>
  <si>
    <t>8</t>
  </si>
  <si>
    <t xml:space="preserve">Өткізу бойынша шығындар, барлығы соның ішінде </t>
  </si>
  <si>
    <t xml:space="preserve">НҚ пайдалануға енгізу </t>
  </si>
  <si>
    <t>көлемнің төмендеуі</t>
  </si>
  <si>
    <t>8.8</t>
  </si>
  <si>
    <t xml:space="preserve">өзге, барлығы соның ішінде: </t>
  </si>
  <si>
    <t>8.8.1</t>
  </si>
  <si>
    <t>8.8.2</t>
  </si>
  <si>
    <t>нақты және келісімшарт бойынша шығындар</t>
  </si>
  <si>
    <t>8.8.3</t>
  </si>
  <si>
    <t>8.8.4</t>
  </si>
  <si>
    <t>Барлығы шындар</t>
  </si>
  <si>
    <t xml:space="preserve">Барлығы табыстар </t>
  </si>
  <si>
    <t>Көрссетілетін қызметтер көлемі</t>
  </si>
  <si>
    <t>9</t>
  </si>
  <si>
    <t xml:space="preserve">Өзіндік құн </t>
  </si>
  <si>
    <t>Тариф  (ҚҚС-сыз)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</si>
</sst>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shrinkToFit="1"/>
    </xf>
    <xf numFmtId="0" fontId="1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Alignment="1">
      <alignment horizontal="center" shrinkToFi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0" fillId="0" borderId="10" xfId="0" applyBorder="1" applyAlignment="1">
      <alignment horizontal="center" vertical="center" shrinkToFit="1"/>
    </xf>
    <xf numFmtId="164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164" fontId="2" fillId="0" borderId="10" xfId="0" applyNumberFormat="1" applyFont="1" applyBorder="1" applyAlignment="1">
      <alignment horizontal="center" vertical="center" shrinkToFit="1"/>
    </xf>
    <xf numFmtId="164" fontId="2" fillId="0" borderId="10" xfId="0" applyNumberFormat="1" applyFont="1" applyBorder="1" applyAlignment="1">
      <alignment horizontal="right" vertical="center" shrinkToFit="1"/>
    </xf>
    <xf numFmtId="1" fontId="2" fillId="0" borderId="10" xfId="0" applyNumberFormat="1" applyFont="1" applyBorder="1" applyAlignment="1">
      <alignment horizontal="center" vertical="center" shrinkToFit="1"/>
    </xf>
    <xf numFmtId="2" fontId="2" fillId="0" borderId="10" xfId="0" applyNumberFormat="1" applyFont="1" applyBorder="1" applyAlignment="1">
      <alignment horizontal="center" vertical="center" shrinkToFit="1"/>
    </xf>
    <xf numFmtId="2" fontId="2" fillId="0" borderId="10" xfId="0" applyNumberFormat="1" applyFont="1" applyBorder="1" applyAlignment="1">
      <alignment horizontal="center" vertical="center" shrinkToFit="1"/>
    </xf>
    <xf numFmtId="2" fontId="2" fillId="0" borderId="10" xfId="0" applyNumberFormat="1" applyFont="1" applyBorder="1" applyAlignment="1">
      <alignment horizontal="right" vertical="center" shrinkToFit="1"/>
    </xf>
    <xf numFmtId="2" fontId="2" fillId="0" borderId="10" xfId="0" applyNumberFormat="1" applyFont="1" applyBorder="1" applyAlignment="1">
      <alignment horizontal="left" vertical="center" shrinkToFit="1"/>
    </xf>
    <xf numFmtId="0" fontId="0" fillId="0" borderId="0" xfId="0" applyAlignment="1">
      <alignment horizontal="right" shrinkToFit="1"/>
    </xf>
    <xf numFmtId="0" fontId="2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1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shrinkToFit="1"/>
    </xf>
    <xf numFmtId="0" fontId="1" fillId="0" borderId="11" xfId="0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shrinkToFit="1"/>
    </xf>
    <xf numFmtId="1" fontId="2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zoomScalePageLayoutView="0" workbookViewId="0" topLeftCell="A8">
      <selection activeCell="Q98" sqref="Q98"/>
    </sheetView>
  </sheetViews>
  <sheetFormatPr defaultColWidth="9.140625" defaultRowHeight="12.75"/>
  <cols>
    <col min="1" max="1" width="6.57421875" style="1" customWidth="1"/>
    <col min="2" max="2" width="30.140625" style="1" customWidth="1"/>
    <col min="3" max="16" width="0" style="1" hidden="1" customWidth="1"/>
    <col min="17" max="17" width="8.57421875" style="1" customWidth="1"/>
    <col min="18" max="18" width="9.00390625" style="1" customWidth="1"/>
    <col min="19" max="19" width="8.140625" style="1" customWidth="1"/>
    <col min="20" max="20" width="0" style="1" hidden="1" customWidth="1"/>
    <col min="21" max="21" width="23.28125" style="1" customWidth="1"/>
    <col min="22" max="16384" width="9.140625" style="1" customWidth="1"/>
  </cols>
  <sheetData>
    <row r="1" spans="1:21" ht="12.75" customHeight="1" hidden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2"/>
      <c r="U1" s="2"/>
    </row>
    <row r="2" spans="1:21" ht="12.75" customHeight="1" hidden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2"/>
      <c r="U2" s="2"/>
    </row>
    <row r="3" spans="1:21" ht="12.75" customHeight="1" hidden="1">
      <c r="A3" s="3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4"/>
      <c r="P3" s="4"/>
      <c r="Q3" s="78"/>
      <c r="R3" s="78"/>
      <c r="S3" s="78"/>
      <c r="T3" s="5"/>
      <c r="U3" s="5"/>
    </row>
    <row r="4" spans="1:21" ht="12.75" hidden="1">
      <c r="A4" s="3"/>
      <c r="B4" s="77"/>
      <c r="C4" s="77"/>
      <c r="D4" s="77"/>
      <c r="E4" s="3"/>
      <c r="F4" s="3"/>
      <c r="G4" s="77"/>
      <c r="H4" s="77"/>
      <c r="I4" s="77"/>
      <c r="J4" s="77"/>
      <c r="K4" s="77"/>
      <c r="L4" s="77"/>
      <c r="M4" s="77"/>
      <c r="N4" s="77"/>
      <c r="O4" s="4"/>
      <c r="P4" s="4"/>
      <c r="Q4" s="78"/>
      <c r="R4" s="78"/>
      <c r="S4" s="78"/>
      <c r="T4" s="5"/>
      <c r="U4" s="5"/>
    </row>
    <row r="5" spans="1:21" ht="12.75" hidden="1">
      <c r="A5" s="6"/>
      <c r="B5" s="6"/>
      <c r="C5" s="3"/>
      <c r="D5" s="3"/>
      <c r="E5" s="7"/>
      <c r="F5" s="7"/>
      <c r="G5" s="3"/>
      <c r="H5" s="3"/>
      <c r="I5" s="3"/>
      <c r="J5" s="3"/>
      <c r="K5" s="3"/>
      <c r="L5" s="3"/>
      <c r="M5" s="3"/>
      <c r="N5" s="3"/>
      <c r="O5" s="4"/>
      <c r="P5" s="4"/>
      <c r="Q5" s="5"/>
      <c r="R5" s="5"/>
      <c r="S5" s="5"/>
      <c r="T5" s="5"/>
      <c r="U5" s="5"/>
    </row>
    <row r="6" spans="1:21" ht="12.75" hidden="1">
      <c r="A6" s="6"/>
      <c r="B6" s="3"/>
      <c r="C6" s="3"/>
      <c r="D6" s="3"/>
      <c r="E6" s="7"/>
      <c r="F6" s="7"/>
      <c r="G6" s="3"/>
      <c r="H6" s="3"/>
      <c r="I6" s="3"/>
      <c r="J6" s="3"/>
      <c r="K6" s="3"/>
      <c r="L6" s="3"/>
      <c r="M6" s="3"/>
      <c r="N6" s="3"/>
      <c r="O6" s="4"/>
      <c r="P6" s="4"/>
      <c r="Q6" s="5"/>
      <c r="R6" s="5"/>
      <c r="S6" s="5"/>
      <c r="T6" s="5"/>
      <c r="U6" s="5"/>
    </row>
    <row r="7" spans="1:21" ht="12.75" hidden="1">
      <c r="A7" s="3"/>
      <c r="B7" s="8"/>
      <c r="C7" s="9"/>
      <c r="D7" s="9"/>
      <c r="E7" s="10"/>
      <c r="F7" s="10"/>
      <c r="G7" s="3"/>
      <c r="H7" s="3"/>
      <c r="I7" s="3"/>
      <c r="J7" s="3"/>
      <c r="K7" s="3"/>
      <c r="L7" s="3"/>
      <c r="M7" s="3"/>
      <c r="N7" s="3"/>
      <c r="O7" s="4"/>
      <c r="P7" s="4"/>
      <c r="Q7" s="5"/>
      <c r="R7" s="5"/>
      <c r="S7" s="5"/>
      <c r="T7" s="5"/>
      <c r="U7" s="5"/>
    </row>
    <row r="8" spans="1:21" ht="15.75" customHeight="1">
      <c r="A8" s="79" t="s">
        <v>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9" ht="60.75" customHeight="1">
      <c r="A9" s="79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AC9" s="11"/>
    </row>
    <row r="10" spans="1:22" ht="51" customHeight="1">
      <c r="A10" s="12" t="s">
        <v>1</v>
      </c>
      <c r="B10" s="80" t="s">
        <v>2</v>
      </c>
      <c r="C10" s="80" t="s">
        <v>3</v>
      </c>
      <c r="D10" s="80" t="s">
        <v>4</v>
      </c>
      <c r="E10" s="80" t="s">
        <v>5</v>
      </c>
      <c r="F10" s="80"/>
      <c r="G10" s="80" t="s">
        <v>3</v>
      </c>
      <c r="H10" s="80" t="s">
        <v>6</v>
      </c>
      <c r="I10" s="80" t="s">
        <v>7</v>
      </c>
      <c r="J10" s="80"/>
      <c r="K10" s="80" t="s">
        <v>4</v>
      </c>
      <c r="L10" s="80" t="s">
        <v>8</v>
      </c>
      <c r="M10" s="80" t="s">
        <v>9</v>
      </c>
      <c r="N10" s="80" t="s">
        <v>10</v>
      </c>
      <c r="O10" s="13"/>
      <c r="P10" s="13"/>
      <c r="Q10" s="81" t="s">
        <v>11</v>
      </c>
      <c r="R10" s="81" t="s">
        <v>12</v>
      </c>
      <c r="S10" s="81" t="s">
        <v>13</v>
      </c>
      <c r="T10" s="82" t="s">
        <v>14</v>
      </c>
      <c r="U10" s="83" t="s">
        <v>15</v>
      </c>
      <c r="V10" s="14"/>
    </row>
    <row r="11" spans="1:22" ht="12.75" hidden="1">
      <c r="A11" s="12" t="s">
        <v>16</v>
      </c>
      <c r="B11" s="80"/>
      <c r="C11" s="80"/>
      <c r="D11" s="80"/>
      <c r="E11" s="15" t="s">
        <v>17</v>
      </c>
      <c r="F11" s="15" t="s">
        <v>18</v>
      </c>
      <c r="G11" s="80"/>
      <c r="H11" s="80"/>
      <c r="I11" s="80"/>
      <c r="J11" s="80"/>
      <c r="K11" s="80"/>
      <c r="L11" s="80"/>
      <c r="M11" s="80"/>
      <c r="N11" s="80"/>
      <c r="O11" s="13"/>
      <c r="P11" s="13"/>
      <c r="Q11" s="81"/>
      <c r="R11" s="81"/>
      <c r="S11" s="81"/>
      <c r="T11" s="82"/>
      <c r="U11" s="83"/>
      <c r="V11" s="14"/>
    </row>
    <row r="12" spans="1:21" ht="38.25">
      <c r="A12" s="12">
        <v>1</v>
      </c>
      <c r="B12" s="12" t="s">
        <v>19</v>
      </c>
      <c r="C12" s="16">
        <f>SUM(C13,C22,C27,C29,C30,C32)</f>
        <v>96593.40000000001</v>
      </c>
      <c r="D12" s="16">
        <f>SUM(D13,D22,D27,D29,D30,D32)</f>
        <v>116366.4</v>
      </c>
      <c r="E12" s="17">
        <f>SUM(E13,E22,E27,E29,E30,E32)</f>
        <v>54361.3</v>
      </c>
      <c r="F12" s="17">
        <f>SUM(F13,F22,F27,F29,F30,F32)</f>
        <v>122639.00000000001</v>
      </c>
      <c r="G12" s="16">
        <f>SUM(G13,G22,G27,G28,G29,G30,G32)</f>
        <v>163129</v>
      </c>
      <c r="H12" s="16">
        <f>SUM(H13,H22,H27,H29,H30,H32)</f>
        <v>54361.3</v>
      </c>
      <c r="I12" s="16">
        <f>SUM(I13,I22,I27,I29,I30,I32)</f>
        <v>122639.00000000001</v>
      </c>
      <c r="J12" s="16">
        <f>SUM(J13,J22,J27,J29,J30,J32)</f>
        <v>0</v>
      </c>
      <c r="K12" s="16">
        <f>SUM(K13,K22,K27,K28,K29,K30,K32)</f>
        <v>163054.69999999998</v>
      </c>
      <c r="L12" s="16">
        <f>SUM(L13,L22,L27,L28,L29,L30,L32)</f>
        <v>163039.59999999998</v>
      </c>
      <c r="M12" s="16">
        <f>SUM(M13,M22,M27,M28,M29,M30,M32)</f>
        <v>163113.9</v>
      </c>
      <c r="N12" s="16">
        <f>SUM(G12,K12,L12,M12)</f>
        <v>652337.2</v>
      </c>
      <c r="O12" s="18"/>
      <c r="P12" s="18"/>
      <c r="Q12" s="19">
        <f>SUM(Q13,Q22,Q27,Q28,Q29,Q30,Q32)</f>
        <v>652337.23</v>
      </c>
      <c r="R12" s="20">
        <f>SUM(R13,R22,R28,R29,R30,R32)</f>
        <v>799728.1</v>
      </c>
      <c r="S12" s="21">
        <f aca="true" t="shared" si="0" ref="S12:S26">R12/Q12*100</f>
        <v>122.59427535662803</v>
      </c>
      <c r="T12" s="21">
        <f aca="true" t="shared" si="1" ref="T12:T30">SUM(R12-Q12)</f>
        <v>147390.87</v>
      </c>
      <c r="U12" s="20"/>
    </row>
    <row r="13" spans="1:21" ht="25.5">
      <c r="A13" s="16">
        <v>1</v>
      </c>
      <c r="B13" s="22" t="s">
        <v>20</v>
      </c>
      <c r="C13" s="16">
        <f>SUM(C14:C20)</f>
        <v>36167</v>
      </c>
      <c r="D13" s="16">
        <f>SUM(D14:D20)</f>
        <v>41888.2</v>
      </c>
      <c r="E13" s="17">
        <f aca="true" t="shared" si="2" ref="E13:N13">SUM(E14:E21)</f>
        <v>16519.600000000002</v>
      </c>
      <c r="F13" s="17">
        <f t="shared" si="2"/>
        <v>33653.700000000004</v>
      </c>
      <c r="G13" s="16">
        <f t="shared" si="2"/>
        <v>49514.2</v>
      </c>
      <c r="H13" s="16">
        <f t="shared" si="2"/>
        <v>16519.600000000002</v>
      </c>
      <c r="I13" s="16">
        <f t="shared" si="2"/>
        <v>33653.700000000004</v>
      </c>
      <c r="J13" s="16">
        <f t="shared" si="2"/>
        <v>0</v>
      </c>
      <c r="K13" s="16">
        <f t="shared" si="2"/>
        <v>49514.2</v>
      </c>
      <c r="L13" s="16">
        <f t="shared" si="2"/>
        <v>49514.1</v>
      </c>
      <c r="M13" s="16">
        <f t="shared" si="2"/>
        <v>49514</v>
      </c>
      <c r="N13" s="16">
        <f t="shared" si="2"/>
        <v>198056.5</v>
      </c>
      <c r="O13" s="18"/>
      <c r="P13" s="18"/>
      <c r="Q13" s="19">
        <f>SUM(Q14,Q15,Q16,Q17,Q19,Q20)</f>
        <v>198056.47000000003</v>
      </c>
      <c r="R13" s="20">
        <f>SUM(R14:R21)</f>
        <v>202228.99999999997</v>
      </c>
      <c r="S13" s="21">
        <f t="shared" si="0"/>
        <v>102.10673753803647</v>
      </c>
      <c r="T13" s="21">
        <f t="shared" si="1"/>
        <v>4172.529999999941</v>
      </c>
      <c r="U13" s="20"/>
    </row>
    <row r="14" spans="1:21" ht="27" customHeight="1">
      <c r="A14" s="23" t="s">
        <v>21</v>
      </c>
      <c r="B14" s="22" t="s">
        <v>22</v>
      </c>
      <c r="C14" s="24">
        <v>1565</v>
      </c>
      <c r="D14" s="24">
        <v>1518.4</v>
      </c>
      <c r="E14" s="25">
        <v>225.2</v>
      </c>
      <c r="F14" s="25">
        <v>923.1</v>
      </c>
      <c r="G14" s="16">
        <v>675.5</v>
      </c>
      <c r="H14" s="16">
        <v>225.2</v>
      </c>
      <c r="I14" s="16">
        <v>923.1</v>
      </c>
      <c r="J14" s="16"/>
      <c r="K14" s="16">
        <v>675.5</v>
      </c>
      <c r="L14" s="16">
        <v>675.4</v>
      </c>
      <c r="M14" s="16">
        <v>675.4</v>
      </c>
      <c r="N14" s="16">
        <f>SUM(G14,K14,L14,M14)</f>
        <v>2701.8</v>
      </c>
      <c r="O14" s="18"/>
      <c r="P14" s="18"/>
      <c r="Q14" s="19">
        <v>2701.8</v>
      </c>
      <c r="R14" s="19">
        <v>3862</v>
      </c>
      <c r="S14" s="21">
        <f t="shared" si="0"/>
        <v>142.94174254200902</v>
      </c>
      <c r="T14" s="21">
        <f t="shared" si="1"/>
        <v>1160.1999999999998</v>
      </c>
      <c r="U14" s="20" t="s">
        <v>23</v>
      </c>
    </row>
    <row r="15" spans="1:21" ht="38.25" customHeight="1">
      <c r="A15" s="23" t="s">
        <v>24</v>
      </c>
      <c r="B15" s="22" t="s">
        <v>25</v>
      </c>
      <c r="C15" s="24">
        <v>1050</v>
      </c>
      <c r="D15" s="24">
        <v>9380</v>
      </c>
      <c r="E15" s="25">
        <v>2656.4</v>
      </c>
      <c r="F15" s="25">
        <v>7416.3</v>
      </c>
      <c r="G15" s="16">
        <v>7969.1</v>
      </c>
      <c r="H15" s="16">
        <v>2656.4</v>
      </c>
      <c r="I15" s="16">
        <v>7416.3</v>
      </c>
      <c r="J15" s="16"/>
      <c r="K15" s="16">
        <v>7969.1</v>
      </c>
      <c r="L15" s="16">
        <v>7969.1</v>
      </c>
      <c r="M15" s="16">
        <v>7969.1</v>
      </c>
      <c r="N15" s="16">
        <f>SUM(G15,K15,L15,M15)</f>
        <v>31876.4</v>
      </c>
      <c r="O15" s="18"/>
      <c r="P15" s="18"/>
      <c r="Q15" s="19">
        <v>31876.45</v>
      </c>
      <c r="R15" s="19">
        <v>47189.1</v>
      </c>
      <c r="S15" s="21">
        <f t="shared" si="0"/>
        <v>148.0375010391684</v>
      </c>
      <c r="T15" s="21">
        <f t="shared" si="1"/>
        <v>15312.649999999998</v>
      </c>
      <c r="U15" s="20" t="s">
        <v>26</v>
      </c>
    </row>
    <row r="16" spans="1:21" ht="29.25" customHeight="1">
      <c r="A16" s="23" t="s">
        <v>27</v>
      </c>
      <c r="B16" s="22" t="s">
        <v>28</v>
      </c>
      <c r="C16" s="24">
        <v>5166</v>
      </c>
      <c r="D16" s="24">
        <v>5164.8</v>
      </c>
      <c r="E16" s="25">
        <v>2927.9</v>
      </c>
      <c r="F16" s="25">
        <v>6036.4</v>
      </c>
      <c r="G16" s="16">
        <v>8783.8</v>
      </c>
      <c r="H16" s="16">
        <v>2927.9</v>
      </c>
      <c r="I16" s="16">
        <v>6036.4</v>
      </c>
      <c r="J16" s="16"/>
      <c r="K16" s="16">
        <v>8783.8</v>
      </c>
      <c r="L16" s="16">
        <v>8783.8</v>
      </c>
      <c r="M16" s="16">
        <v>8783.8</v>
      </c>
      <c r="N16" s="16">
        <f>SUM(G16,K16,L16,M16)</f>
        <v>35135.2</v>
      </c>
      <c r="O16" s="18"/>
      <c r="P16" s="18"/>
      <c r="Q16" s="19">
        <v>35135.16</v>
      </c>
      <c r="R16" s="19">
        <v>38367.6</v>
      </c>
      <c r="S16" s="21">
        <f t="shared" si="0"/>
        <v>109.20001502768166</v>
      </c>
      <c r="T16" s="21">
        <f t="shared" si="1"/>
        <v>3232.439999999995</v>
      </c>
      <c r="U16" s="20" t="s">
        <v>29</v>
      </c>
    </row>
    <row r="17" spans="1:21" ht="12.75">
      <c r="A17" s="23" t="s">
        <v>30</v>
      </c>
      <c r="B17" s="22" t="s">
        <v>31</v>
      </c>
      <c r="C17" s="24">
        <v>965</v>
      </c>
      <c r="D17" s="24" t="s">
        <v>32</v>
      </c>
      <c r="E17" s="25">
        <v>146.7</v>
      </c>
      <c r="F17" s="25">
        <v>428.9</v>
      </c>
      <c r="G17" s="16">
        <v>440</v>
      </c>
      <c r="H17" s="16">
        <v>146.7</v>
      </c>
      <c r="I17" s="16">
        <v>428.9</v>
      </c>
      <c r="J17" s="16"/>
      <c r="K17" s="16">
        <v>440</v>
      </c>
      <c r="L17" s="16">
        <v>440</v>
      </c>
      <c r="M17" s="16">
        <v>440</v>
      </c>
      <c r="N17" s="16">
        <f>SUM(G17,K17,L17,M17)</f>
        <v>1760</v>
      </c>
      <c r="O17" s="18"/>
      <c r="P17" s="18"/>
      <c r="Q17" s="19">
        <v>1759.96</v>
      </c>
      <c r="R17" s="19">
        <v>1706.4</v>
      </c>
      <c r="S17" s="21">
        <f t="shared" si="0"/>
        <v>96.95674901702311</v>
      </c>
      <c r="T17" s="21">
        <f t="shared" si="1"/>
        <v>-53.559999999999945</v>
      </c>
      <c r="U17" s="20"/>
    </row>
    <row r="18" spans="1:21" ht="12.75" hidden="1">
      <c r="A18" s="23"/>
      <c r="B18" s="22"/>
      <c r="C18" s="24"/>
      <c r="D18" s="24"/>
      <c r="E18" s="25"/>
      <c r="F18" s="25"/>
      <c r="G18" s="16"/>
      <c r="H18" s="16"/>
      <c r="I18" s="16"/>
      <c r="J18" s="16"/>
      <c r="K18" s="16"/>
      <c r="L18" s="16"/>
      <c r="M18" s="16"/>
      <c r="N18" s="16"/>
      <c r="O18" s="18"/>
      <c r="P18" s="18"/>
      <c r="Q18" s="19">
        <f>SUM(G18+K18+L18)</f>
        <v>0</v>
      </c>
      <c r="R18" s="19"/>
      <c r="S18" s="21" t="e">
        <f t="shared" si="0"/>
        <v>#DIV/0!</v>
      </c>
      <c r="T18" s="21">
        <f t="shared" si="1"/>
        <v>0</v>
      </c>
      <c r="U18" s="20"/>
    </row>
    <row r="19" spans="1:21" ht="40.5" customHeight="1">
      <c r="A19" s="23" t="s">
        <v>33</v>
      </c>
      <c r="B19" s="22" t="s">
        <v>34</v>
      </c>
      <c r="C19" s="24">
        <v>25089</v>
      </c>
      <c r="D19" s="24">
        <v>23159</v>
      </c>
      <c r="E19" s="25">
        <v>8785.2</v>
      </c>
      <c r="F19" s="25">
        <v>15428.3</v>
      </c>
      <c r="G19" s="16">
        <v>26355.8</v>
      </c>
      <c r="H19" s="16">
        <v>8785.2</v>
      </c>
      <c r="I19" s="16">
        <v>15428.3</v>
      </c>
      <c r="J19" s="16"/>
      <c r="K19" s="16">
        <v>26355.8</v>
      </c>
      <c r="L19" s="16">
        <v>26355.8</v>
      </c>
      <c r="M19" s="16">
        <v>26355.7</v>
      </c>
      <c r="N19" s="16">
        <f>SUM(G19,K19,L19,M19)</f>
        <v>105423.09999999999</v>
      </c>
      <c r="O19" s="18"/>
      <c r="P19" s="18"/>
      <c r="Q19" s="19">
        <v>105423.1</v>
      </c>
      <c r="R19" s="19">
        <v>94183</v>
      </c>
      <c r="S19" s="21">
        <f t="shared" si="0"/>
        <v>89.33810521602949</v>
      </c>
      <c r="T19" s="21">
        <f t="shared" si="1"/>
        <v>-11240.100000000006</v>
      </c>
      <c r="U19" s="20" t="s">
        <v>35</v>
      </c>
    </row>
    <row r="20" spans="1:21" ht="25.5">
      <c r="A20" s="23" t="s">
        <v>36</v>
      </c>
      <c r="B20" s="22" t="s">
        <v>37</v>
      </c>
      <c r="C20" s="24">
        <v>2332</v>
      </c>
      <c r="D20" s="24">
        <v>2666</v>
      </c>
      <c r="E20" s="25">
        <v>1763.3</v>
      </c>
      <c r="F20" s="25">
        <v>3327.9</v>
      </c>
      <c r="G20" s="16">
        <v>5290</v>
      </c>
      <c r="H20" s="16">
        <v>1763.3</v>
      </c>
      <c r="I20" s="16">
        <v>3327.9</v>
      </c>
      <c r="J20" s="16"/>
      <c r="K20" s="16">
        <v>5290</v>
      </c>
      <c r="L20" s="16">
        <v>5290</v>
      </c>
      <c r="M20" s="16">
        <v>5290</v>
      </c>
      <c r="N20" s="16">
        <f>SUM(G20,K20,L20,M20)</f>
        <v>21160</v>
      </c>
      <c r="O20" s="18"/>
      <c r="P20" s="18"/>
      <c r="Q20" s="19">
        <v>21160</v>
      </c>
      <c r="R20" s="19">
        <v>16920.9</v>
      </c>
      <c r="S20" s="21">
        <f t="shared" si="0"/>
        <v>79.9664461247637</v>
      </c>
      <c r="T20" s="21">
        <f t="shared" si="1"/>
        <v>-4239.0999999999985</v>
      </c>
      <c r="U20" s="20" t="s">
        <v>38</v>
      </c>
    </row>
    <row r="21" spans="1:21" ht="12.75" hidden="1">
      <c r="A21" s="23" t="s">
        <v>39</v>
      </c>
      <c r="B21" s="22" t="s">
        <v>40</v>
      </c>
      <c r="C21" s="24"/>
      <c r="D21" s="24"/>
      <c r="E21" s="25">
        <v>14.9</v>
      </c>
      <c r="F21" s="25">
        <v>92.8</v>
      </c>
      <c r="G21" s="16" t="s">
        <v>41</v>
      </c>
      <c r="H21" s="16">
        <v>14.9</v>
      </c>
      <c r="I21" s="16">
        <v>92.8</v>
      </c>
      <c r="J21" s="16"/>
      <c r="K21" s="16" t="s">
        <v>41</v>
      </c>
      <c r="L21" s="16" t="s">
        <v>41</v>
      </c>
      <c r="M21" s="16" t="s">
        <v>41</v>
      </c>
      <c r="N21" s="16">
        <f>SUM(G21,K21,L21,M21)</f>
        <v>0</v>
      </c>
      <c r="O21" s="18"/>
      <c r="P21" s="18"/>
      <c r="Q21" s="19" t="e">
        <f>SUM(G21+K21+L21)</f>
        <v>#VALUE!</v>
      </c>
      <c r="R21" s="19"/>
      <c r="S21" s="21" t="e">
        <f t="shared" si="0"/>
        <v>#VALUE!</v>
      </c>
      <c r="T21" s="21" t="e">
        <f t="shared" si="1"/>
        <v>#VALUE!</v>
      </c>
      <c r="U21" s="20"/>
    </row>
    <row r="22" spans="1:21" ht="25.5">
      <c r="A22" s="23">
        <v>2</v>
      </c>
      <c r="B22" s="22" t="s">
        <v>42</v>
      </c>
      <c r="C22" s="16">
        <f aca="true" t="shared" si="3" ref="C22:M22">SUM(C23:C26)</f>
        <v>44035.100000000006</v>
      </c>
      <c r="D22" s="16">
        <f t="shared" si="3"/>
        <v>48510.200000000004</v>
      </c>
      <c r="E22" s="26">
        <f t="shared" si="3"/>
        <v>22927.9</v>
      </c>
      <c r="F22" s="17">
        <f t="shared" si="3"/>
        <v>54067.4</v>
      </c>
      <c r="G22" s="16">
        <f t="shared" si="3"/>
        <v>68783.7</v>
      </c>
      <c r="H22" s="16">
        <f t="shared" si="3"/>
        <v>22927.9</v>
      </c>
      <c r="I22" s="16">
        <f t="shared" si="3"/>
        <v>54067.4</v>
      </c>
      <c r="J22" s="16">
        <f t="shared" si="3"/>
        <v>0</v>
      </c>
      <c r="K22" s="16">
        <f t="shared" si="3"/>
        <v>68783.8</v>
      </c>
      <c r="L22" s="16">
        <f t="shared" si="3"/>
        <v>68783.8</v>
      </c>
      <c r="M22" s="16">
        <f t="shared" si="3"/>
        <v>68783.6</v>
      </c>
      <c r="N22" s="16">
        <f>SUM(G22,K22,L22,M22)</f>
        <v>275134.9</v>
      </c>
      <c r="O22" s="18"/>
      <c r="P22" s="18"/>
      <c r="Q22" s="19">
        <f>SUM(Q23,Q26)</f>
        <v>275134.94</v>
      </c>
      <c r="R22" s="20">
        <f>SUM(R23:R27)</f>
        <v>380472.5</v>
      </c>
      <c r="S22" s="21">
        <f t="shared" si="0"/>
        <v>138.2857807881471</v>
      </c>
      <c r="T22" s="21">
        <f t="shared" si="1"/>
        <v>105337.56</v>
      </c>
      <c r="U22" s="20"/>
    </row>
    <row r="23" spans="1:21" ht="40.5" customHeight="1">
      <c r="A23" s="23" t="s">
        <v>43</v>
      </c>
      <c r="B23" s="22" t="s">
        <v>44</v>
      </c>
      <c r="C23" s="16">
        <v>40068.3</v>
      </c>
      <c r="D23" s="16">
        <v>44140.3</v>
      </c>
      <c r="E23" s="17">
        <v>20862.5</v>
      </c>
      <c r="F23" s="17">
        <v>37491.5</v>
      </c>
      <c r="G23" s="16">
        <v>62587.5</v>
      </c>
      <c r="H23" s="16">
        <v>20862.5</v>
      </c>
      <c r="I23" s="16">
        <v>37491.5</v>
      </c>
      <c r="J23" s="16"/>
      <c r="K23" s="16">
        <v>62587.6</v>
      </c>
      <c r="L23" s="16">
        <v>62587.6</v>
      </c>
      <c r="M23" s="16">
        <v>62587.5</v>
      </c>
      <c r="N23" s="16">
        <f>SUM(G23,K23,L23,M23)</f>
        <v>250350.2</v>
      </c>
      <c r="O23" s="18"/>
      <c r="P23" s="18"/>
      <c r="Q23" s="19">
        <v>250350.26</v>
      </c>
      <c r="R23" s="19">
        <v>342849.5</v>
      </c>
      <c r="S23" s="21">
        <f t="shared" si="0"/>
        <v>136.9479304714922</v>
      </c>
      <c r="T23" s="21">
        <f t="shared" si="1"/>
        <v>92499.23999999999</v>
      </c>
      <c r="U23" s="20" t="s">
        <v>45</v>
      </c>
    </row>
    <row r="24" spans="1:21" ht="25.5" hidden="1">
      <c r="A24" s="23" t="s">
        <v>46</v>
      </c>
      <c r="B24" s="22" t="s">
        <v>47</v>
      </c>
      <c r="C24" s="16"/>
      <c r="D24" s="16"/>
      <c r="E24" s="16"/>
      <c r="F24" s="17">
        <v>11705.4</v>
      </c>
      <c r="G24" s="16"/>
      <c r="H24" s="16"/>
      <c r="I24" s="16">
        <v>11705.4</v>
      </c>
      <c r="J24" s="16"/>
      <c r="K24" s="16" t="s">
        <v>41</v>
      </c>
      <c r="L24" s="16" t="s">
        <v>41</v>
      </c>
      <c r="M24" s="16" t="s">
        <v>41</v>
      </c>
      <c r="N24" s="16"/>
      <c r="O24" s="18"/>
      <c r="P24" s="18"/>
      <c r="Q24" s="19" t="e">
        <f>SUM(G24+K24+L24)</f>
        <v>#VALUE!</v>
      </c>
      <c r="R24" s="19"/>
      <c r="S24" s="21" t="e">
        <f t="shared" si="0"/>
        <v>#VALUE!</v>
      </c>
      <c r="T24" s="21" t="e">
        <f t="shared" si="1"/>
        <v>#VALUE!</v>
      </c>
      <c r="U24" s="20"/>
    </row>
    <row r="25" spans="1:21" ht="12.75" hidden="1">
      <c r="A25" s="23"/>
      <c r="B25" s="22"/>
      <c r="C25" s="16"/>
      <c r="D25" s="16"/>
      <c r="E25" s="16"/>
      <c r="F25" s="17"/>
      <c r="G25" s="16"/>
      <c r="H25" s="16"/>
      <c r="I25" s="16"/>
      <c r="J25" s="16"/>
      <c r="K25" s="16"/>
      <c r="L25" s="16"/>
      <c r="M25" s="16"/>
      <c r="N25" s="18"/>
      <c r="O25" s="18"/>
      <c r="P25" s="18"/>
      <c r="Q25" s="19">
        <f>SUM(G25+K25+L25)</f>
        <v>0</v>
      </c>
      <c r="R25" s="19"/>
      <c r="S25" s="21" t="e">
        <f t="shared" si="0"/>
        <v>#DIV/0!</v>
      </c>
      <c r="T25" s="21">
        <f t="shared" si="1"/>
        <v>0</v>
      </c>
      <c r="U25" s="20"/>
    </row>
    <row r="26" spans="1:21" ht="26.25" customHeight="1">
      <c r="A26" s="23" t="s">
        <v>46</v>
      </c>
      <c r="B26" s="22" t="s">
        <v>48</v>
      </c>
      <c r="C26" s="16">
        <v>3966.8</v>
      </c>
      <c r="D26" s="16">
        <v>4369.9</v>
      </c>
      <c r="E26" s="17">
        <v>2065.4</v>
      </c>
      <c r="F26" s="17">
        <v>4870.5</v>
      </c>
      <c r="G26" s="16">
        <v>6196.2</v>
      </c>
      <c r="H26" s="16">
        <v>2065.4</v>
      </c>
      <c r="I26" s="16">
        <v>4870.5</v>
      </c>
      <c r="J26" s="16"/>
      <c r="K26" s="16">
        <v>6196.2</v>
      </c>
      <c r="L26" s="16">
        <v>6196.2</v>
      </c>
      <c r="M26" s="16">
        <v>6196.1</v>
      </c>
      <c r="N26" s="16">
        <f aca="true" t="shared" si="4" ref="N26:N39">SUM(G26,K26,L26,M26)</f>
        <v>24784.699999999997</v>
      </c>
      <c r="O26" s="18"/>
      <c r="P26" s="18"/>
      <c r="Q26" s="19">
        <v>24784.68</v>
      </c>
      <c r="R26" s="19">
        <v>35877.9</v>
      </c>
      <c r="S26" s="21">
        <f t="shared" si="0"/>
        <v>144.758374931611</v>
      </c>
      <c r="T26" s="21">
        <f t="shared" si="1"/>
        <v>11093.220000000001</v>
      </c>
      <c r="U26" s="20" t="s">
        <v>49</v>
      </c>
    </row>
    <row r="27" spans="1:21" ht="25.5">
      <c r="A27" s="23" t="s">
        <v>50</v>
      </c>
      <c r="B27" s="27" t="s">
        <v>51</v>
      </c>
      <c r="C27" s="16">
        <v>88.1</v>
      </c>
      <c r="D27" s="16">
        <v>0.1</v>
      </c>
      <c r="E27" s="16"/>
      <c r="F27" s="16"/>
      <c r="G27" s="16"/>
      <c r="H27" s="16"/>
      <c r="I27" s="16"/>
      <c r="J27" s="16"/>
      <c r="K27" s="16">
        <f>SUM(H27:I27)</f>
        <v>0</v>
      </c>
      <c r="L27" s="16"/>
      <c r="M27" s="16"/>
      <c r="N27" s="16">
        <f t="shared" si="4"/>
        <v>0</v>
      </c>
      <c r="O27" s="18"/>
      <c r="P27" s="18"/>
      <c r="Q27" s="19">
        <f>SUM(G27+K27+L27)</f>
        <v>0</v>
      </c>
      <c r="R27" s="19">
        <v>1745.1</v>
      </c>
      <c r="S27" s="21"/>
      <c r="T27" s="21">
        <f t="shared" si="1"/>
        <v>1745.1</v>
      </c>
      <c r="U27" s="20" t="s">
        <v>52</v>
      </c>
    </row>
    <row r="28" spans="1:21" ht="25.5">
      <c r="A28" s="23" t="s">
        <v>53</v>
      </c>
      <c r="B28" s="27" t="s">
        <v>54</v>
      </c>
      <c r="C28" s="16"/>
      <c r="D28" s="16"/>
      <c r="E28" s="16"/>
      <c r="F28" s="16"/>
      <c r="G28" s="16">
        <v>89.5</v>
      </c>
      <c r="H28" s="16"/>
      <c r="I28" s="16"/>
      <c r="J28" s="16"/>
      <c r="K28" s="16">
        <v>14.9</v>
      </c>
      <c r="L28" s="16"/>
      <c r="M28" s="16">
        <v>74.6</v>
      </c>
      <c r="N28" s="16">
        <f t="shared" si="4"/>
        <v>179</v>
      </c>
      <c r="O28" s="18"/>
      <c r="P28" s="18"/>
      <c r="Q28" s="19">
        <v>179</v>
      </c>
      <c r="R28" s="19">
        <v>236.5</v>
      </c>
      <c r="S28" s="21">
        <f>R28/Q28*100</f>
        <v>132.12290502793294</v>
      </c>
      <c r="T28" s="21">
        <f t="shared" si="1"/>
        <v>57.5</v>
      </c>
      <c r="U28" s="20" t="s">
        <v>55</v>
      </c>
    </row>
    <row r="29" spans="1:21" ht="28.5" customHeight="1">
      <c r="A29" s="23" t="s">
        <v>53</v>
      </c>
      <c r="B29" s="22" t="s">
        <v>56</v>
      </c>
      <c r="C29" s="16">
        <v>11713.4</v>
      </c>
      <c r="D29" s="16">
        <v>11713.5</v>
      </c>
      <c r="E29" s="17">
        <v>7087.3</v>
      </c>
      <c r="F29" s="17">
        <v>15829.1</v>
      </c>
      <c r="G29" s="16">
        <v>21262</v>
      </c>
      <c r="H29" s="16">
        <v>7087.3</v>
      </c>
      <c r="I29" s="16">
        <v>15829.1</v>
      </c>
      <c r="J29" s="16"/>
      <c r="K29" s="16">
        <v>21262</v>
      </c>
      <c r="L29" s="16">
        <v>21262</v>
      </c>
      <c r="M29" s="16">
        <v>21262</v>
      </c>
      <c r="N29" s="16">
        <f t="shared" si="4"/>
        <v>85048</v>
      </c>
      <c r="O29" s="18"/>
      <c r="P29" s="18"/>
      <c r="Q29" s="19">
        <v>85048</v>
      </c>
      <c r="R29" s="19">
        <v>134097.4</v>
      </c>
      <c r="S29" s="21">
        <f>R29/Q29*100</f>
        <v>157.67260840936882</v>
      </c>
      <c r="T29" s="21">
        <f t="shared" si="1"/>
        <v>49049.399999999994</v>
      </c>
      <c r="U29" s="20" t="s">
        <v>57</v>
      </c>
    </row>
    <row r="30" spans="1:21" ht="29.25" customHeight="1">
      <c r="A30" s="23" t="s">
        <v>58</v>
      </c>
      <c r="B30" s="22" t="s">
        <v>59</v>
      </c>
      <c r="C30" s="16">
        <v>3726.6</v>
      </c>
      <c r="D30" s="16">
        <v>13526</v>
      </c>
      <c r="E30" s="17">
        <v>7324.8</v>
      </c>
      <c r="F30" s="17">
        <v>18725</v>
      </c>
      <c r="G30" s="16">
        <v>21974.4</v>
      </c>
      <c r="H30" s="16">
        <v>7324.8</v>
      </c>
      <c r="I30" s="16">
        <v>18725</v>
      </c>
      <c r="J30" s="16"/>
      <c r="K30" s="16">
        <v>21974.4</v>
      </c>
      <c r="L30" s="16">
        <v>21974.4</v>
      </c>
      <c r="M30" s="16">
        <v>21974.4</v>
      </c>
      <c r="N30" s="16">
        <f t="shared" si="4"/>
        <v>87897.6</v>
      </c>
      <c r="O30" s="18"/>
      <c r="P30" s="18"/>
      <c r="Q30" s="19">
        <v>87897.59</v>
      </c>
      <c r="R30" s="19">
        <v>81679.1</v>
      </c>
      <c r="S30" s="21">
        <f>R30/Q30*100</f>
        <v>92.92530090984293</v>
      </c>
      <c r="T30" s="21">
        <f t="shared" si="1"/>
        <v>-6218.489999999991</v>
      </c>
      <c r="U30" s="20" t="s">
        <v>60</v>
      </c>
    </row>
    <row r="31" spans="1:21" ht="38.25" hidden="1">
      <c r="A31" s="23" t="s">
        <v>61</v>
      </c>
      <c r="B31" s="22" t="s">
        <v>62</v>
      </c>
      <c r="C31" s="16"/>
      <c r="D31" s="16"/>
      <c r="E31" s="17">
        <v>7324.88</v>
      </c>
      <c r="F31" s="17">
        <v>18725</v>
      </c>
      <c r="G31" s="16">
        <v>21974.4</v>
      </c>
      <c r="H31" s="16">
        <v>7624.88</v>
      </c>
      <c r="I31" s="16">
        <v>18725</v>
      </c>
      <c r="J31" s="16"/>
      <c r="K31" s="16">
        <v>21974.4</v>
      </c>
      <c r="L31" s="16">
        <v>21974.4</v>
      </c>
      <c r="M31" s="16">
        <v>21974.4</v>
      </c>
      <c r="N31" s="16">
        <f t="shared" si="4"/>
        <v>87897.6</v>
      </c>
      <c r="O31" s="18"/>
      <c r="P31" s="18"/>
      <c r="Q31" s="19"/>
      <c r="R31" s="19"/>
      <c r="S31" s="21"/>
      <c r="T31" s="21"/>
      <c r="U31" s="20"/>
    </row>
    <row r="32" spans="1:21" ht="25.5">
      <c r="A32" s="23" t="s">
        <v>63</v>
      </c>
      <c r="B32" s="28" t="s">
        <v>64</v>
      </c>
      <c r="C32" s="16">
        <f aca="true" t="shared" si="5" ref="C32:M32">SUM(C33:C40)</f>
        <v>863.2</v>
      </c>
      <c r="D32" s="16">
        <f t="shared" si="5"/>
        <v>728.4000000000001</v>
      </c>
      <c r="E32" s="17">
        <f t="shared" si="5"/>
        <v>501.7</v>
      </c>
      <c r="F32" s="17">
        <f t="shared" si="5"/>
        <v>363.7999999999999</v>
      </c>
      <c r="G32" s="16">
        <f t="shared" si="5"/>
        <v>1505.1999999999998</v>
      </c>
      <c r="H32" s="16">
        <f t="shared" si="5"/>
        <v>501.7</v>
      </c>
      <c r="I32" s="16">
        <f t="shared" si="5"/>
        <v>363.7999999999999</v>
      </c>
      <c r="J32" s="16">
        <f t="shared" si="5"/>
        <v>0</v>
      </c>
      <c r="K32" s="16">
        <f t="shared" si="5"/>
        <v>1505.3999999999999</v>
      </c>
      <c r="L32" s="16">
        <f t="shared" si="5"/>
        <v>1505.3</v>
      </c>
      <c r="M32" s="16">
        <f t="shared" si="5"/>
        <v>1505.3</v>
      </c>
      <c r="N32" s="16">
        <f t="shared" si="4"/>
        <v>6021.2</v>
      </c>
      <c r="O32" s="18"/>
      <c r="P32" s="18"/>
      <c r="Q32" s="20">
        <f>SUM(Q33:Q43)</f>
        <v>6021.229999999999</v>
      </c>
      <c r="R32" s="20">
        <f>SUM(R33:R43)</f>
        <v>1013.6</v>
      </c>
      <c r="S32" s="21">
        <f aca="true" t="shared" si="6" ref="S32:S41">R32/Q32*100</f>
        <v>16.833769844367353</v>
      </c>
      <c r="T32" s="21">
        <f aca="true" t="shared" si="7" ref="T32:T41">SUM(R32-Q32)</f>
        <v>-5007.629999999998</v>
      </c>
      <c r="U32" s="20" t="s">
        <v>65</v>
      </c>
    </row>
    <row r="33" spans="1:21" ht="12.75">
      <c r="A33" s="23" t="s">
        <v>66</v>
      </c>
      <c r="B33" s="22" t="s">
        <v>67</v>
      </c>
      <c r="C33" s="16">
        <v>76</v>
      </c>
      <c r="D33" s="16">
        <v>66.2</v>
      </c>
      <c r="E33" s="17">
        <v>8.9</v>
      </c>
      <c r="F33" s="17">
        <v>165</v>
      </c>
      <c r="G33" s="16">
        <v>26.7</v>
      </c>
      <c r="H33" s="16">
        <v>8.9</v>
      </c>
      <c r="I33" s="16">
        <v>165</v>
      </c>
      <c r="J33" s="16"/>
      <c r="K33" s="16">
        <v>26.8</v>
      </c>
      <c r="L33" s="16">
        <v>26.8</v>
      </c>
      <c r="M33" s="16">
        <v>26.8</v>
      </c>
      <c r="N33" s="16">
        <f t="shared" si="4"/>
        <v>107.1</v>
      </c>
      <c r="O33" s="18"/>
      <c r="P33" s="18"/>
      <c r="Q33" s="19">
        <v>107.15</v>
      </c>
      <c r="R33" s="19">
        <v>63.1</v>
      </c>
      <c r="S33" s="21">
        <f t="shared" si="6"/>
        <v>58.88940737284181</v>
      </c>
      <c r="T33" s="21">
        <f t="shared" si="7"/>
        <v>-44.050000000000004</v>
      </c>
      <c r="U33" s="20" t="s">
        <v>68</v>
      </c>
    </row>
    <row r="34" spans="1:21" ht="25.5" customHeight="1">
      <c r="A34" s="23" t="s">
        <v>69</v>
      </c>
      <c r="B34" s="22" t="s">
        <v>70</v>
      </c>
      <c r="C34" s="16">
        <v>418.7</v>
      </c>
      <c r="D34" s="16">
        <v>331.3</v>
      </c>
      <c r="E34" s="17">
        <v>391.4</v>
      </c>
      <c r="F34" s="17"/>
      <c r="G34" s="16">
        <v>1174.3</v>
      </c>
      <c r="H34" s="16">
        <v>391.4</v>
      </c>
      <c r="I34" s="16"/>
      <c r="J34" s="16"/>
      <c r="K34" s="16">
        <v>1174.4</v>
      </c>
      <c r="L34" s="16">
        <v>1174.4</v>
      </c>
      <c r="M34" s="16">
        <v>1174.3</v>
      </c>
      <c r="N34" s="16">
        <f t="shared" si="4"/>
        <v>4697.4</v>
      </c>
      <c r="O34" s="18"/>
      <c r="P34" s="18"/>
      <c r="Q34" s="19">
        <v>4897.4</v>
      </c>
      <c r="R34" s="19"/>
      <c r="S34" s="21">
        <f t="shared" si="6"/>
        <v>0</v>
      </c>
      <c r="T34" s="21">
        <f t="shared" si="7"/>
        <v>-4897.4</v>
      </c>
      <c r="U34" s="20" t="s">
        <v>71</v>
      </c>
    </row>
    <row r="35" spans="1:21" ht="21" customHeight="1">
      <c r="A35" s="23" t="s">
        <v>72</v>
      </c>
      <c r="B35" s="22" t="s">
        <v>73</v>
      </c>
      <c r="C35" s="16">
        <v>226.2</v>
      </c>
      <c r="D35" s="16">
        <v>196.7</v>
      </c>
      <c r="E35" s="17">
        <v>63</v>
      </c>
      <c r="F35" s="17">
        <v>98.9</v>
      </c>
      <c r="G35" s="16">
        <v>189</v>
      </c>
      <c r="H35" s="16">
        <v>63</v>
      </c>
      <c r="I35" s="16">
        <v>98.9</v>
      </c>
      <c r="J35" s="16"/>
      <c r="K35" s="16">
        <v>189</v>
      </c>
      <c r="L35" s="16">
        <v>189.1</v>
      </c>
      <c r="M35" s="16">
        <v>189.1</v>
      </c>
      <c r="N35" s="16">
        <f t="shared" si="4"/>
        <v>756.2</v>
      </c>
      <c r="O35" s="18"/>
      <c r="P35" s="18"/>
      <c r="Q35" s="19">
        <v>556.15</v>
      </c>
      <c r="R35" s="19">
        <v>320.8</v>
      </c>
      <c r="S35" s="21">
        <f t="shared" si="6"/>
        <v>57.68227996044233</v>
      </c>
      <c r="T35" s="21">
        <f t="shared" si="7"/>
        <v>-235.34999999999997</v>
      </c>
      <c r="U35" s="20" t="s">
        <v>74</v>
      </c>
    </row>
    <row r="36" spans="1:21" ht="18.75" customHeight="1">
      <c r="A36" s="23" t="s">
        <v>75</v>
      </c>
      <c r="B36" s="29" t="s">
        <v>73</v>
      </c>
      <c r="C36" s="30">
        <v>40.1</v>
      </c>
      <c r="D36" s="30">
        <v>34.9</v>
      </c>
      <c r="E36" s="31">
        <v>0.6000000000000001</v>
      </c>
      <c r="F36" s="31">
        <v>6.7</v>
      </c>
      <c r="G36" s="30">
        <v>1.8</v>
      </c>
      <c r="H36" s="30">
        <v>0.6000000000000001</v>
      </c>
      <c r="I36" s="30">
        <v>6.7</v>
      </c>
      <c r="J36" s="30"/>
      <c r="K36" s="30">
        <v>1.8</v>
      </c>
      <c r="L36" s="30">
        <v>1.7000000000000002</v>
      </c>
      <c r="M36" s="30">
        <v>1.7000000000000002</v>
      </c>
      <c r="N36" s="30">
        <f t="shared" si="4"/>
        <v>7.000000000000001</v>
      </c>
      <c r="O36" s="32"/>
      <c r="P36" s="32"/>
      <c r="Q36" s="33">
        <v>7</v>
      </c>
      <c r="R36" s="33"/>
      <c r="S36" s="34">
        <f t="shared" si="6"/>
        <v>0</v>
      </c>
      <c r="T36" s="34">
        <f t="shared" si="7"/>
        <v>-7</v>
      </c>
      <c r="U36" s="35" t="s">
        <v>74</v>
      </c>
    </row>
    <row r="37" spans="1:21" ht="25.5" customHeight="1">
      <c r="A37" s="23" t="s">
        <v>76</v>
      </c>
      <c r="B37" s="22" t="s">
        <v>77</v>
      </c>
      <c r="C37" s="16">
        <v>6.5</v>
      </c>
      <c r="D37" s="16">
        <v>5.6</v>
      </c>
      <c r="E37" s="17">
        <v>12</v>
      </c>
      <c r="F37" s="17">
        <v>44.9</v>
      </c>
      <c r="G37" s="16">
        <v>36.1</v>
      </c>
      <c r="H37" s="16">
        <v>12</v>
      </c>
      <c r="I37" s="16">
        <v>44.9</v>
      </c>
      <c r="J37" s="16"/>
      <c r="K37" s="16">
        <v>36.1</v>
      </c>
      <c r="L37" s="16">
        <v>36.1</v>
      </c>
      <c r="M37" s="16">
        <v>36.2</v>
      </c>
      <c r="N37" s="16">
        <f t="shared" si="4"/>
        <v>144.5</v>
      </c>
      <c r="O37" s="18"/>
      <c r="P37" s="18"/>
      <c r="Q37" s="19">
        <v>144.53</v>
      </c>
      <c r="R37" s="19">
        <v>143.8</v>
      </c>
      <c r="S37" s="21">
        <f t="shared" si="6"/>
        <v>99.49491455061234</v>
      </c>
      <c r="T37" s="21">
        <f t="shared" si="7"/>
        <v>-0.7299999999999898</v>
      </c>
      <c r="U37" s="20" t="s">
        <v>78</v>
      </c>
    </row>
    <row r="38" spans="1:21" ht="38.25">
      <c r="A38" s="23" t="s">
        <v>79</v>
      </c>
      <c r="B38" s="22" t="s">
        <v>80</v>
      </c>
      <c r="C38" s="16">
        <v>41.3</v>
      </c>
      <c r="D38" s="16">
        <v>41.2</v>
      </c>
      <c r="E38" s="17">
        <v>21.7</v>
      </c>
      <c r="F38" s="17">
        <v>43.4</v>
      </c>
      <c r="G38" s="16">
        <v>65.1</v>
      </c>
      <c r="H38" s="16">
        <v>21.7</v>
      </c>
      <c r="I38" s="16">
        <v>43.4</v>
      </c>
      <c r="J38" s="16"/>
      <c r="K38" s="16">
        <f>SUM(H38:I38)</f>
        <v>65.1</v>
      </c>
      <c r="L38" s="16">
        <v>65</v>
      </c>
      <c r="M38" s="16">
        <v>65</v>
      </c>
      <c r="N38" s="16">
        <f t="shared" si="4"/>
        <v>260.2</v>
      </c>
      <c r="O38" s="18"/>
      <c r="P38" s="18"/>
      <c r="Q38" s="19">
        <v>260.2</v>
      </c>
      <c r="R38" s="19">
        <v>273.9</v>
      </c>
      <c r="S38" s="21">
        <f t="shared" si="6"/>
        <v>105.26518063028438</v>
      </c>
      <c r="T38" s="21">
        <f t="shared" si="7"/>
        <v>13.699999999999989</v>
      </c>
      <c r="U38" s="20" t="s">
        <v>81</v>
      </c>
    </row>
    <row r="39" spans="1:21" ht="25.5">
      <c r="A39" s="23" t="s">
        <v>82</v>
      </c>
      <c r="B39" s="22" t="s">
        <v>83</v>
      </c>
      <c r="C39" s="16">
        <v>13.2</v>
      </c>
      <c r="D39" s="16">
        <v>11.3</v>
      </c>
      <c r="E39" s="17">
        <v>4.1</v>
      </c>
      <c r="F39" s="17">
        <v>4.9</v>
      </c>
      <c r="G39" s="16">
        <v>12.2</v>
      </c>
      <c r="H39" s="16">
        <v>4.1</v>
      </c>
      <c r="I39" s="16">
        <v>4.9</v>
      </c>
      <c r="J39" s="16"/>
      <c r="K39" s="16">
        <v>12.2</v>
      </c>
      <c r="L39" s="16">
        <v>12.2</v>
      </c>
      <c r="M39" s="16">
        <v>12.2</v>
      </c>
      <c r="N39" s="16">
        <f t="shared" si="4"/>
        <v>48.8</v>
      </c>
      <c r="O39" s="18"/>
      <c r="P39" s="18"/>
      <c r="Q39" s="19">
        <v>48.8</v>
      </c>
      <c r="R39" s="19">
        <v>13.6</v>
      </c>
      <c r="S39" s="21">
        <f t="shared" si="6"/>
        <v>27.868852459016395</v>
      </c>
      <c r="T39" s="21">
        <f t="shared" si="7"/>
        <v>-35.199999999999996</v>
      </c>
      <c r="U39" s="20" t="s">
        <v>78</v>
      </c>
    </row>
    <row r="40" spans="1:21" ht="12.75" hidden="1">
      <c r="A40" s="23" t="s">
        <v>84</v>
      </c>
      <c r="B40" s="22"/>
      <c r="C40" s="16">
        <v>41.2</v>
      </c>
      <c r="D40" s="16">
        <v>41.2</v>
      </c>
      <c r="E40" s="16"/>
      <c r="F40" s="17"/>
      <c r="G40" s="16"/>
      <c r="H40" s="16"/>
      <c r="I40" s="16"/>
      <c r="J40" s="16"/>
      <c r="K40" s="16"/>
      <c r="L40" s="16"/>
      <c r="M40" s="16"/>
      <c r="N40" s="16"/>
      <c r="O40" s="18"/>
      <c r="P40" s="18"/>
      <c r="Q40" s="19">
        <f>SUM(G40+K40+L40)</f>
        <v>0</v>
      </c>
      <c r="R40" s="19"/>
      <c r="S40" s="21" t="e">
        <f t="shared" si="6"/>
        <v>#DIV/0!</v>
      </c>
      <c r="T40" s="21">
        <f t="shared" si="7"/>
        <v>0</v>
      </c>
      <c r="U40" s="20"/>
    </row>
    <row r="41" spans="1:21" ht="12.75" hidden="1">
      <c r="A41" s="23"/>
      <c r="B41" s="22"/>
      <c r="C41" s="16"/>
      <c r="D41" s="16"/>
      <c r="E41" s="16"/>
      <c r="F41" s="16"/>
      <c r="G41" s="16">
        <f>SUM(E41+F41)</f>
        <v>0</v>
      </c>
      <c r="H41" s="16"/>
      <c r="I41" s="16"/>
      <c r="J41" s="16"/>
      <c r="K41" s="16"/>
      <c r="L41" s="16"/>
      <c r="M41" s="16"/>
      <c r="N41" s="16">
        <f>SUM(G41,K41,L41,M41)</f>
        <v>0</v>
      </c>
      <c r="O41" s="18"/>
      <c r="P41" s="18"/>
      <c r="Q41" s="19">
        <f>SUM(G41+K41+L41)</f>
        <v>0</v>
      </c>
      <c r="R41" s="19"/>
      <c r="S41" s="21" t="e">
        <f t="shared" si="6"/>
        <v>#DIV/0!</v>
      </c>
      <c r="T41" s="21">
        <f t="shared" si="7"/>
        <v>0</v>
      </c>
      <c r="U41" s="20"/>
    </row>
    <row r="42" spans="1:21" ht="12.75" hidden="1">
      <c r="A42" s="23"/>
      <c r="B42" s="22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8"/>
      <c r="P42" s="18"/>
      <c r="Q42" s="19"/>
      <c r="R42" s="19"/>
      <c r="S42" s="21"/>
      <c r="T42" s="21"/>
      <c r="U42" s="20"/>
    </row>
    <row r="43" spans="1:21" ht="25.5">
      <c r="A43" s="23" t="s">
        <v>84</v>
      </c>
      <c r="B43" s="22" t="s">
        <v>85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8"/>
      <c r="P43" s="18"/>
      <c r="Q43" s="19"/>
      <c r="R43" s="19">
        <v>198.4</v>
      </c>
      <c r="S43" s="21"/>
      <c r="T43" s="21">
        <f>SUM(R43-Q43)</f>
        <v>198.4</v>
      </c>
      <c r="U43" s="20" t="s">
        <v>86</v>
      </c>
    </row>
    <row r="44" spans="1:21" ht="12.75">
      <c r="A44" s="36">
        <v>2</v>
      </c>
      <c r="B44" s="37" t="s">
        <v>87</v>
      </c>
      <c r="C44" s="16">
        <f aca="true" t="shared" si="8" ref="C44:M44">SUM(C45+C83)</f>
        <v>16715.2</v>
      </c>
      <c r="D44" s="16">
        <f t="shared" si="8"/>
        <v>14235</v>
      </c>
      <c r="E44" s="17">
        <f t="shared" si="8"/>
        <v>11316.5</v>
      </c>
      <c r="F44" s="17">
        <f t="shared" si="8"/>
        <v>19971.699999999997</v>
      </c>
      <c r="G44" s="16">
        <f t="shared" si="8"/>
        <v>33949.3</v>
      </c>
      <c r="H44" s="16">
        <f t="shared" si="8"/>
        <v>11316.5</v>
      </c>
      <c r="I44" s="16">
        <f t="shared" si="8"/>
        <v>19971.699999999997</v>
      </c>
      <c r="J44" s="16">
        <f t="shared" si="8"/>
        <v>0</v>
      </c>
      <c r="K44" s="16">
        <f t="shared" si="8"/>
        <v>33949.2</v>
      </c>
      <c r="L44" s="16">
        <f t="shared" si="8"/>
        <v>33949.5</v>
      </c>
      <c r="M44" s="16">
        <f t="shared" si="8"/>
        <v>33949.799999999996</v>
      </c>
      <c r="N44" s="16">
        <f>SUM(G44,K44,L44,M44)</f>
        <v>135797.8</v>
      </c>
      <c r="O44" s="18"/>
      <c r="P44" s="18"/>
      <c r="Q44" s="19">
        <f>SUM(Q45,Q83)</f>
        <v>135797.80000000002</v>
      </c>
      <c r="R44" s="21">
        <f>SUM(R45+R83)</f>
        <v>139376.5</v>
      </c>
      <c r="S44" s="21">
        <f>R44/Q44*100</f>
        <v>102.63531515238095</v>
      </c>
      <c r="T44" s="21">
        <f>SUM(R44-Q44)</f>
        <v>3578.6999999999825</v>
      </c>
      <c r="U44" s="21" t="s">
        <v>88</v>
      </c>
    </row>
    <row r="45" spans="1:21" ht="12.75">
      <c r="A45" s="23">
        <v>7</v>
      </c>
      <c r="B45" s="22" t="s">
        <v>89</v>
      </c>
      <c r="C45" s="16">
        <f aca="true" t="shared" si="9" ref="C45:M45">SUM(C47:C54)</f>
        <v>10991.5</v>
      </c>
      <c r="D45" s="16">
        <f t="shared" si="9"/>
        <v>8597.5</v>
      </c>
      <c r="E45" s="17">
        <f t="shared" si="9"/>
        <v>8094.6</v>
      </c>
      <c r="F45" s="17">
        <f t="shared" si="9"/>
        <v>13368</v>
      </c>
      <c r="G45" s="16">
        <f t="shared" si="9"/>
        <v>24283.899999999998</v>
      </c>
      <c r="H45" s="16">
        <f t="shared" si="9"/>
        <v>8094.6</v>
      </c>
      <c r="I45" s="16">
        <f t="shared" si="9"/>
        <v>13368</v>
      </c>
      <c r="J45" s="16">
        <f t="shared" si="9"/>
        <v>0</v>
      </c>
      <c r="K45" s="16">
        <f t="shared" si="9"/>
        <v>24283.899999999998</v>
      </c>
      <c r="L45" s="16">
        <f t="shared" si="9"/>
        <v>24284.1</v>
      </c>
      <c r="M45" s="16">
        <f t="shared" si="9"/>
        <v>24284.1</v>
      </c>
      <c r="N45" s="16">
        <f>SUM(G45,K45,L45,M45)</f>
        <v>97136</v>
      </c>
      <c r="O45" s="18"/>
      <c r="P45" s="18"/>
      <c r="Q45" s="19">
        <f>SUM(Q47,Q48,Q49,Q50,Q51,Q52,Q53,Q54)</f>
        <v>97136.05</v>
      </c>
      <c r="R45" s="20">
        <f>SUM(R47:R54)</f>
        <v>87327.9</v>
      </c>
      <c r="S45" s="21">
        <f>R45/Q45*100</f>
        <v>89.90266744427016</v>
      </c>
      <c r="T45" s="21">
        <f>SUM(R45-Q45)</f>
        <v>-9808.150000000009</v>
      </c>
      <c r="U45" s="20"/>
    </row>
    <row r="46" spans="1:21" ht="12.75">
      <c r="A46" s="23"/>
      <c r="B46" s="22" t="s">
        <v>90</v>
      </c>
      <c r="C46" s="24"/>
      <c r="D46" s="24"/>
      <c r="E46" s="24"/>
      <c r="F46" s="25"/>
      <c r="G46" s="16"/>
      <c r="H46" s="16"/>
      <c r="I46" s="16"/>
      <c r="J46" s="16"/>
      <c r="K46" s="16"/>
      <c r="L46" s="16"/>
      <c r="M46" s="16"/>
      <c r="N46" s="16"/>
      <c r="O46" s="18"/>
      <c r="P46" s="18"/>
      <c r="Q46" s="19"/>
      <c r="R46" s="19"/>
      <c r="S46" s="21"/>
      <c r="T46" s="21"/>
      <c r="U46" s="20"/>
    </row>
    <row r="47" spans="1:21" ht="25.5">
      <c r="A47" s="23" t="s">
        <v>91</v>
      </c>
      <c r="B47" s="22" t="s">
        <v>92</v>
      </c>
      <c r="C47" s="24">
        <v>4060.4</v>
      </c>
      <c r="D47" s="24">
        <v>4060.4</v>
      </c>
      <c r="E47" s="25">
        <v>3048.3</v>
      </c>
      <c r="F47" s="25">
        <v>5852.7</v>
      </c>
      <c r="G47" s="16">
        <v>9144.8</v>
      </c>
      <c r="H47" s="16">
        <v>3048.3</v>
      </c>
      <c r="I47" s="16">
        <v>5852.7</v>
      </c>
      <c r="J47" s="16"/>
      <c r="K47" s="16">
        <v>9144.8</v>
      </c>
      <c r="L47" s="16">
        <v>9144.8</v>
      </c>
      <c r="M47" s="16">
        <v>9144.9</v>
      </c>
      <c r="N47" s="16">
        <f aca="true" t="shared" si="10" ref="N47:N83">SUM(G47,K47,L47,M47)</f>
        <v>36579.299999999996</v>
      </c>
      <c r="O47" s="18"/>
      <c r="P47" s="18"/>
      <c r="Q47" s="19">
        <v>36579.28</v>
      </c>
      <c r="R47" s="19">
        <v>35967.6</v>
      </c>
      <c r="S47" s="21">
        <f aca="true" t="shared" si="11" ref="S47:S83">R47/Q47*100</f>
        <v>98.32779650118864</v>
      </c>
      <c r="T47" s="21">
        <f aca="true" t="shared" si="12" ref="T47:T83">SUM(R47-Q47)</f>
        <v>-611.6800000000003</v>
      </c>
      <c r="U47" s="20"/>
    </row>
    <row r="48" spans="1:21" ht="25.5">
      <c r="A48" s="23" t="s">
        <v>93</v>
      </c>
      <c r="B48" s="22" t="s">
        <v>94</v>
      </c>
      <c r="C48" s="24">
        <v>402</v>
      </c>
      <c r="D48" s="24">
        <v>402</v>
      </c>
      <c r="E48" s="25">
        <v>301.8</v>
      </c>
      <c r="F48" s="25">
        <v>579.4</v>
      </c>
      <c r="G48" s="16">
        <v>905.4</v>
      </c>
      <c r="H48" s="16">
        <v>301.8</v>
      </c>
      <c r="I48" s="16">
        <v>579.4</v>
      </c>
      <c r="J48" s="16"/>
      <c r="K48" s="16">
        <v>905.3</v>
      </c>
      <c r="L48" s="16">
        <v>905.3</v>
      </c>
      <c r="M48" s="16">
        <v>905.3</v>
      </c>
      <c r="N48" s="16">
        <f t="shared" si="10"/>
        <v>3621.3</v>
      </c>
      <c r="O48" s="18"/>
      <c r="P48" s="18"/>
      <c r="Q48" s="19">
        <v>3621.35</v>
      </c>
      <c r="R48" s="19">
        <v>3795.9</v>
      </c>
      <c r="S48" s="21">
        <f t="shared" si="11"/>
        <v>104.82002568103057</v>
      </c>
      <c r="T48" s="21">
        <f t="shared" si="12"/>
        <v>174.55000000000018</v>
      </c>
      <c r="U48" s="20"/>
    </row>
    <row r="49" spans="1:21" ht="12.75">
      <c r="A49" s="23" t="s">
        <v>95</v>
      </c>
      <c r="B49" s="22" t="s">
        <v>56</v>
      </c>
      <c r="C49" s="24">
        <v>148.6</v>
      </c>
      <c r="D49" s="24">
        <v>148.7</v>
      </c>
      <c r="E49" s="25">
        <v>69.3</v>
      </c>
      <c r="F49" s="25">
        <v>172.8</v>
      </c>
      <c r="G49" s="16">
        <v>208</v>
      </c>
      <c r="H49" s="16">
        <v>69.3</v>
      </c>
      <c r="I49" s="16">
        <v>172.8</v>
      </c>
      <c r="J49" s="16"/>
      <c r="K49" s="16">
        <v>208</v>
      </c>
      <c r="L49" s="16">
        <v>208</v>
      </c>
      <c r="M49" s="16">
        <v>208</v>
      </c>
      <c r="N49" s="16">
        <f t="shared" si="10"/>
        <v>832</v>
      </c>
      <c r="O49" s="18"/>
      <c r="P49" s="18"/>
      <c r="Q49" s="19">
        <v>832</v>
      </c>
      <c r="R49" s="19">
        <v>826.4</v>
      </c>
      <c r="S49" s="21">
        <f t="shared" si="11"/>
        <v>99.32692307692308</v>
      </c>
      <c r="T49" s="21">
        <f t="shared" si="12"/>
        <v>-5.600000000000023</v>
      </c>
      <c r="U49" s="20" t="s">
        <v>96</v>
      </c>
    </row>
    <row r="50" spans="1:21" ht="12.75">
      <c r="A50" s="23" t="s">
        <v>97</v>
      </c>
      <c r="B50" s="22" t="s">
        <v>31</v>
      </c>
      <c r="C50" s="24">
        <v>550</v>
      </c>
      <c r="D50" s="24" t="s">
        <v>32</v>
      </c>
      <c r="E50" s="25">
        <v>101.9</v>
      </c>
      <c r="F50" s="25">
        <v>298</v>
      </c>
      <c r="G50" s="16">
        <v>305.7</v>
      </c>
      <c r="H50" s="16">
        <v>101.9</v>
      </c>
      <c r="I50" s="16">
        <v>298</v>
      </c>
      <c r="J50" s="16"/>
      <c r="K50" s="16">
        <v>305.8</v>
      </c>
      <c r="L50" s="16">
        <v>305.8</v>
      </c>
      <c r="M50" s="16">
        <v>305.7</v>
      </c>
      <c r="N50" s="16">
        <f t="shared" si="10"/>
        <v>1223</v>
      </c>
      <c r="O50" s="18"/>
      <c r="P50" s="18"/>
      <c r="Q50" s="19">
        <v>1223.02</v>
      </c>
      <c r="R50" s="19">
        <v>1419.5</v>
      </c>
      <c r="S50" s="21">
        <f t="shared" si="11"/>
        <v>116.06515020195909</v>
      </c>
      <c r="T50" s="21">
        <f t="shared" si="12"/>
        <v>196.48000000000002</v>
      </c>
      <c r="U50" s="20" t="s">
        <v>98</v>
      </c>
    </row>
    <row r="51" spans="1:21" ht="12.75">
      <c r="A51" s="23" t="s">
        <v>99</v>
      </c>
      <c r="B51" s="22" t="s">
        <v>22</v>
      </c>
      <c r="C51" s="24">
        <v>219</v>
      </c>
      <c r="D51" s="24">
        <v>219</v>
      </c>
      <c r="E51" s="25">
        <v>64.3</v>
      </c>
      <c r="F51" s="25">
        <v>120.3</v>
      </c>
      <c r="G51" s="16">
        <v>192.9</v>
      </c>
      <c r="H51" s="16">
        <v>64.3</v>
      </c>
      <c r="I51" s="16">
        <v>120.3</v>
      </c>
      <c r="J51" s="16"/>
      <c r="K51" s="16">
        <v>192.9</v>
      </c>
      <c r="L51" s="16">
        <v>192.9</v>
      </c>
      <c r="M51" s="16">
        <v>192.9</v>
      </c>
      <c r="N51" s="16">
        <f t="shared" si="10"/>
        <v>771.6</v>
      </c>
      <c r="O51" s="18"/>
      <c r="P51" s="18"/>
      <c r="Q51" s="19">
        <v>771.62</v>
      </c>
      <c r="R51" s="19">
        <v>1614.2</v>
      </c>
      <c r="S51" s="21">
        <f t="shared" si="11"/>
        <v>209.19623648946373</v>
      </c>
      <c r="T51" s="21">
        <f t="shared" si="12"/>
        <v>842.58</v>
      </c>
      <c r="U51" s="20" t="s">
        <v>100</v>
      </c>
    </row>
    <row r="52" spans="1:21" ht="25.5">
      <c r="A52" s="23" t="s">
        <v>101</v>
      </c>
      <c r="B52" s="22" t="s">
        <v>28</v>
      </c>
      <c r="C52" s="24">
        <v>405.8</v>
      </c>
      <c r="D52" s="24">
        <v>352.7</v>
      </c>
      <c r="E52" s="25">
        <v>138.1</v>
      </c>
      <c r="F52" s="25">
        <v>399.8</v>
      </c>
      <c r="G52" s="16">
        <v>414.3</v>
      </c>
      <c r="H52" s="16">
        <v>138.1</v>
      </c>
      <c r="I52" s="16">
        <v>399.8</v>
      </c>
      <c r="J52" s="16"/>
      <c r="K52" s="16">
        <v>414.2</v>
      </c>
      <c r="L52" s="16">
        <v>414.2</v>
      </c>
      <c r="M52" s="16">
        <v>414.1</v>
      </c>
      <c r="N52" s="16">
        <f t="shared" si="10"/>
        <v>1656.8000000000002</v>
      </c>
      <c r="O52" s="18"/>
      <c r="P52" s="18"/>
      <c r="Q52" s="19">
        <v>1656.83</v>
      </c>
      <c r="R52" s="19">
        <v>2468.4</v>
      </c>
      <c r="S52" s="21">
        <f t="shared" si="11"/>
        <v>148.98329943325507</v>
      </c>
      <c r="T52" s="21">
        <f t="shared" si="12"/>
        <v>811.5700000000002</v>
      </c>
      <c r="U52" s="20" t="s">
        <v>102</v>
      </c>
    </row>
    <row r="53" spans="1:21" ht="29.25" customHeight="1">
      <c r="A53" s="23" t="s">
        <v>103</v>
      </c>
      <c r="B53" s="22" t="s">
        <v>34</v>
      </c>
      <c r="C53" s="24">
        <v>194</v>
      </c>
      <c r="D53" s="24">
        <v>179</v>
      </c>
      <c r="E53" s="25">
        <v>109.6</v>
      </c>
      <c r="F53" s="25">
        <v>123.4</v>
      </c>
      <c r="G53" s="16">
        <v>328.8</v>
      </c>
      <c r="H53" s="16">
        <v>109.6</v>
      </c>
      <c r="I53" s="16">
        <v>123.4</v>
      </c>
      <c r="J53" s="16"/>
      <c r="K53" s="16">
        <v>328.9</v>
      </c>
      <c r="L53" s="16">
        <v>328.9</v>
      </c>
      <c r="M53" s="16">
        <v>328.8</v>
      </c>
      <c r="N53" s="16">
        <f t="shared" si="10"/>
        <v>1315.4</v>
      </c>
      <c r="O53" s="18"/>
      <c r="P53" s="18"/>
      <c r="Q53" s="19">
        <v>1315.44</v>
      </c>
      <c r="R53" s="19">
        <v>617.4</v>
      </c>
      <c r="S53" s="21">
        <f t="shared" si="11"/>
        <v>46.93486590038314</v>
      </c>
      <c r="T53" s="21">
        <f t="shared" si="12"/>
        <v>-698.0400000000001</v>
      </c>
      <c r="U53" s="20" t="s">
        <v>104</v>
      </c>
    </row>
    <row r="54" spans="1:21" ht="24.75" customHeight="1">
      <c r="A54" s="23" t="s">
        <v>105</v>
      </c>
      <c r="B54" s="22" t="s">
        <v>64</v>
      </c>
      <c r="C54" s="16">
        <f aca="true" t="shared" si="13" ref="C54:M54">SUM(C55:C71)</f>
        <v>5011.700000000001</v>
      </c>
      <c r="D54" s="16">
        <f t="shared" si="13"/>
        <v>3235.7</v>
      </c>
      <c r="E54" s="17">
        <f t="shared" si="13"/>
        <v>4261.3</v>
      </c>
      <c r="F54" s="17">
        <f t="shared" si="13"/>
        <v>5821.6</v>
      </c>
      <c r="G54" s="16">
        <f t="shared" si="13"/>
        <v>12784</v>
      </c>
      <c r="H54" s="16">
        <f t="shared" si="13"/>
        <v>4261.3</v>
      </c>
      <c r="I54" s="16">
        <f t="shared" si="13"/>
        <v>5821.6</v>
      </c>
      <c r="J54" s="16">
        <f t="shared" si="13"/>
        <v>0</v>
      </c>
      <c r="K54" s="16">
        <f t="shared" si="13"/>
        <v>12784</v>
      </c>
      <c r="L54" s="16">
        <f t="shared" si="13"/>
        <v>12784.2</v>
      </c>
      <c r="M54" s="16">
        <f t="shared" si="13"/>
        <v>12784.400000000001</v>
      </c>
      <c r="N54" s="16">
        <f t="shared" si="10"/>
        <v>51136.6</v>
      </c>
      <c r="O54" s="18"/>
      <c r="P54" s="18"/>
      <c r="Q54" s="19">
        <f>SUM(Q55,Q56,Q57,Q58,Q59,Q60,Q61,Q63,Q64,Q65,Q66,Q67,Q69,Q70,Q71)</f>
        <v>51136.51</v>
      </c>
      <c r="R54" s="19">
        <f>SUM(R55:R71)</f>
        <v>40618.5</v>
      </c>
      <c r="S54" s="21">
        <f t="shared" si="11"/>
        <v>79.43150598271176</v>
      </c>
      <c r="T54" s="21">
        <f t="shared" si="12"/>
        <v>-10518.010000000002</v>
      </c>
      <c r="U54" s="20"/>
    </row>
    <row r="55" spans="1:21" ht="12.75">
      <c r="A55" s="23" t="s">
        <v>106</v>
      </c>
      <c r="B55" s="22" t="s">
        <v>107</v>
      </c>
      <c r="C55" s="16">
        <v>128.7</v>
      </c>
      <c r="D55" s="16">
        <v>128.7</v>
      </c>
      <c r="E55" s="17">
        <v>66.9</v>
      </c>
      <c r="F55" s="17">
        <v>242</v>
      </c>
      <c r="G55" s="16">
        <v>200.7</v>
      </c>
      <c r="H55" s="16">
        <v>66.9</v>
      </c>
      <c r="I55" s="16">
        <v>242</v>
      </c>
      <c r="J55" s="16"/>
      <c r="K55" s="16">
        <v>200.8</v>
      </c>
      <c r="L55" s="16">
        <v>200.8</v>
      </c>
      <c r="M55" s="16">
        <v>200.8</v>
      </c>
      <c r="N55" s="16">
        <f t="shared" si="10"/>
        <v>803.0999999999999</v>
      </c>
      <c r="O55" s="18"/>
      <c r="P55" s="18"/>
      <c r="Q55" s="19">
        <v>803.14</v>
      </c>
      <c r="R55" s="19">
        <v>1497.9</v>
      </c>
      <c r="S55" s="21">
        <f t="shared" si="11"/>
        <v>186.50546604577036</v>
      </c>
      <c r="T55" s="21">
        <f t="shared" si="12"/>
        <v>694.7600000000001</v>
      </c>
      <c r="U55" s="20" t="s">
        <v>108</v>
      </c>
    </row>
    <row r="56" spans="1:21" ht="12.75">
      <c r="A56" s="23" t="s">
        <v>109</v>
      </c>
      <c r="B56" s="22" t="s">
        <v>110</v>
      </c>
      <c r="C56" s="16">
        <v>5</v>
      </c>
      <c r="D56" s="16">
        <v>5</v>
      </c>
      <c r="E56" s="17">
        <v>2.9</v>
      </c>
      <c r="F56" s="17">
        <v>7.4</v>
      </c>
      <c r="G56" s="16">
        <v>8.7</v>
      </c>
      <c r="H56" s="16">
        <v>2.9</v>
      </c>
      <c r="I56" s="16">
        <v>7.4</v>
      </c>
      <c r="J56" s="16"/>
      <c r="K56" s="16">
        <v>8.8</v>
      </c>
      <c r="L56" s="16">
        <v>8.8</v>
      </c>
      <c r="M56" s="16">
        <v>8.7</v>
      </c>
      <c r="N56" s="16">
        <f t="shared" si="10"/>
        <v>35</v>
      </c>
      <c r="O56" s="18"/>
      <c r="P56" s="18"/>
      <c r="Q56" s="19">
        <v>35</v>
      </c>
      <c r="R56" s="19">
        <v>3.5</v>
      </c>
      <c r="S56" s="21">
        <f t="shared" si="11"/>
        <v>10</v>
      </c>
      <c r="T56" s="21">
        <f t="shared" si="12"/>
        <v>-31.5</v>
      </c>
      <c r="U56" s="20" t="s">
        <v>111</v>
      </c>
    </row>
    <row r="57" spans="1:21" ht="28.5" customHeight="1">
      <c r="A57" s="23" t="s">
        <v>112</v>
      </c>
      <c r="B57" s="22" t="s">
        <v>113</v>
      </c>
      <c r="C57" s="16">
        <v>850</v>
      </c>
      <c r="D57" s="16">
        <v>850</v>
      </c>
      <c r="E57" s="17">
        <v>756.1</v>
      </c>
      <c r="F57" s="17">
        <v>1556.8</v>
      </c>
      <c r="G57" s="16">
        <v>2268.3</v>
      </c>
      <c r="H57" s="16">
        <v>756.1</v>
      </c>
      <c r="I57" s="16">
        <v>1556.8</v>
      </c>
      <c r="J57" s="16"/>
      <c r="K57" s="16">
        <v>2268.3</v>
      </c>
      <c r="L57" s="16">
        <v>2268.3</v>
      </c>
      <c r="M57" s="16">
        <v>2268.4</v>
      </c>
      <c r="N57" s="16">
        <f t="shared" si="10"/>
        <v>9073.300000000001</v>
      </c>
      <c r="O57" s="18"/>
      <c r="P57" s="18"/>
      <c r="Q57" s="19">
        <v>9073.23</v>
      </c>
      <c r="R57" s="19">
        <v>8619</v>
      </c>
      <c r="S57" s="21">
        <f t="shared" si="11"/>
        <v>94.99373431512262</v>
      </c>
      <c r="T57" s="21">
        <f t="shared" si="12"/>
        <v>-454.22999999999956</v>
      </c>
      <c r="U57" s="20" t="s">
        <v>114</v>
      </c>
    </row>
    <row r="58" spans="1:21" ht="12.75">
      <c r="A58" s="23" t="s">
        <v>115</v>
      </c>
      <c r="B58" s="22" t="s">
        <v>116</v>
      </c>
      <c r="C58" s="16">
        <v>34.7</v>
      </c>
      <c r="D58" s="16">
        <v>30.3</v>
      </c>
      <c r="E58" s="17">
        <v>38.6</v>
      </c>
      <c r="F58" s="17">
        <v>92.7</v>
      </c>
      <c r="G58" s="16">
        <v>115.8</v>
      </c>
      <c r="H58" s="16">
        <v>38.6</v>
      </c>
      <c r="I58" s="16">
        <v>92.7</v>
      </c>
      <c r="J58" s="16"/>
      <c r="K58" s="16">
        <v>115.8</v>
      </c>
      <c r="L58" s="16">
        <v>115.8</v>
      </c>
      <c r="M58" s="16">
        <v>115.9</v>
      </c>
      <c r="N58" s="16">
        <f t="shared" si="10"/>
        <v>463.29999999999995</v>
      </c>
      <c r="O58" s="18"/>
      <c r="P58" s="18"/>
      <c r="Q58" s="19">
        <v>463.28</v>
      </c>
      <c r="R58" s="19">
        <v>450.4</v>
      </c>
      <c r="S58" s="21">
        <f t="shared" si="11"/>
        <v>97.21982386461751</v>
      </c>
      <c r="T58" s="21">
        <f t="shared" si="12"/>
        <v>-12.879999999999995</v>
      </c>
      <c r="U58" s="20"/>
    </row>
    <row r="59" spans="1:21" ht="31.5" customHeight="1">
      <c r="A59" s="23" t="s">
        <v>117</v>
      </c>
      <c r="B59" s="22" t="s">
        <v>118</v>
      </c>
      <c r="C59" s="16">
        <v>74</v>
      </c>
      <c r="D59" s="16">
        <v>135.5</v>
      </c>
      <c r="E59" s="17">
        <v>170.8</v>
      </c>
      <c r="F59" s="17">
        <v>129.5</v>
      </c>
      <c r="G59" s="16">
        <v>503.9</v>
      </c>
      <c r="H59" s="16">
        <v>170.8</v>
      </c>
      <c r="I59" s="16">
        <v>129.5</v>
      </c>
      <c r="J59" s="16"/>
      <c r="K59" s="16">
        <v>503.9</v>
      </c>
      <c r="L59" s="16">
        <v>503.9</v>
      </c>
      <c r="M59" s="16">
        <v>504</v>
      </c>
      <c r="N59" s="16">
        <f t="shared" si="10"/>
        <v>2015.6999999999998</v>
      </c>
      <c r="O59" s="18"/>
      <c r="P59" s="18"/>
      <c r="Q59" s="19">
        <v>2015.67</v>
      </c>
      <c r="R59" s="19">
        <v>720.4</v>
      </c>
      <c r="S59" s="21">
        <f t="shared" si="11"/>
        <v>35.73997727802666</v>
      </c>
      <c r="T59" s="21">
        <f t="shared" si="12"/>
        <v>-1295.27</v>
      </c>
      <c r="U59" s="20" t="s">
        <v>119</v>
      </c>
    </row>
    <row r="60" spans="1:21" ht="25.5">
      <c r="A60" s="23" t="s">
        <v>120</v>
      </c>
      <c r="B60" s="22" t="s">
        <v>121</v>
      </c>
      <c r="C60" s="16">
        <v>493</v>
      </c>
      <c r="D60" s="16">
        <v>493.5</v>
      </c>
      <c r="E60" s="17">
        <v>182.1</v>
      </c>
      <c r="F60" s="17">
        <v>350</v>
      </c>
      <c r="G60" s="16">
        <v>546.4</v>
      </c>
      <c r="H60" s="16">
        <v>182.1</v>
      </c>
      <c r="I60" s="16">
        <v>350</v>
      </c>
      <c r="J60" s="16"/>
      <c r="K60" s="16">
        <v>546.4</v>
      </c>
      <c r="L60" s="16">
        <v>546.4</v>
      </c>
      <c r="M60" s="16">
        <v>546.5</v>
      </c>
      <c r="N60" s="16">
        <f t="shared" si="10"/>
        <v>2185.7</v>
      </c>
      <c r="O60" s="18"/>
      <c r="P60" s="18"/>
      <c r="Q60" s="19">
        <v>2185.64</v>
      </c>
      <c r="R60" s="19">
        <v>3770.2</v>
      </c>
      <c r="S60" s="21">
        <f t="shared" si="11"/>
        <v>172.49867315751908</v>
      </c>
      <c r="T60" s="21">
        <f t="shared" si="12"/>
        <v>1584.56</v>
      </c>
      <c r="U60" s="20" t="s">
        <v>122</v>
      </c>
    </row>
    <row r="61" spans="1:21" ht="29.25" customHeight="1">
      <c r="A61" s="23" t="s">
        <v>123</v>
      </c>
      <c r="B61" s="22" t="s">
        <v>124</v>
      </c>
      <c r="C61" s="16">
        <v>225</v>
      </c>
      <c r="D61" s="16">
        <v>225</v>
      </c>
      <c r="E61" s="17">
        <v>93.5</v>
      </c>
      <c r="F61" s="17">
        <v>157.5</v>
      </c>
      <c r="G61" s="16">
        <v>280.4</v>
      </c>
      <c r="H61" s="16">
        <v>93.5</v>
      </c>
      <c r="I61" s="16">
        <v>157.5</v>
      </c>
      <c r="J61" s="16"/>
      <c r="K61" s="16">
        <v>280.4</v>
      </c>
      <c r="L61" s="16">
        <v>280.4</v>
      </c>
      <c r="M61" s="16">
        <v>280.4</v>
      </c>
      <c r="N61" s="16">
        <f t="shared" si="10"/>
        <v>1121.6</v>
      </c>
      <c r="O61" s="18"/>
      <c r="P61" s="18"/>
      <c r="Q61" s="19">
        <v>1021.58</v>
      </c>
      <c r="R61" s="19">
        <v>1135.4</v>
      </c>
      <c r="S61" s="21">
        <f t="shared" si="11"/>
        <v>111.14156502672333</v>
      </c>
      <c r="T61" s="21">
        <f t="shared" si="12"/>
        <v>113.82000000000005</v>
      </c>
      <c r="U61" s="20" t="s">
        <v>119</v>
      </c>
    </row>
    <row r="62" spans="1:21" ht="25.5" hidden="1">
      <c r="A62" s="23" t="s">
        <v>125</v>
      </c>
      <c r="B62" s="22" t="s">
        <v>126</v>
      </c>
      <c r="C62" s="16"/>
      <c r="D62" s="16"/>
      <c r="E62" s="16"/>
      <c r="F62" s="16"/>
      <c r="G62" s="16"/>
      <c r="H62" s="16"/>
      <c r="I62" s="16"/>
      <c r="J62" s="16"/>
      <c r="K62" s="16">
        <f>SUM(H62:I62)</f>
        <v>0</v>
      </c>
      <c r="L62" s="16"/>
      <c r="M62" s="16"/>
      <c r="N62" s="16">
        <f t="shared" si="10"/>
        <v>0</v>
      </c>
      <c r="O62" s="18"/>
      <c r="P62" s="18"/>
      <c r="Q62" s="19">
        <f>SUM(G62+K62+L62)</f>
        <v>0</v>
      </c>
      <c r="R62" s="19"/>
      <c r="S62" s="21" t="e">
        <f t="shared" si="11"/>
        <v>#DIV/0!</v>
      </c>
      <c r="T62" s="21">
        <f t="shared" si="12"/>
        <v>0</v>
      </c>
      <c r="U62" s="20" t="s">
        <v>119</v>
      </c>
    </row>
    <row r="63" spans="1:21" ht="25.5">
      <c r="A63" s="23" t="s">
        <v>125</v>
      </c>
      <c r="B63" s="22" t="s">
        <v>127</v>
      </c>
      <c r="C63" s="16">
        <v>144</v>
      </c>
      <c r="D63" s="16">
        <v>145.9</v>
      </c>
      <c r="E63" s="17">
        <v>94</v>
      </c>
      <c r="F63" s="17">
        <v>269.8</v>
      </c>
      <c r="G63" s="16">
        <v>282</v>
      </c>
      <c r="H63" s="16">
        <v>94</v>
      </c>
      <c r="I63" s="16">
        <v>269.8</v>
      </c>
      <c r="J63" s="16"/>
      <c r="K63" s="16">
        <v>282</v>
      </c>
      <c r="L63" s="16">
        <v>282</v>
      </c>
      <c r="M63" s="16">
        <v>282</v>
      </c>
      <c r="N63" s="16">
        <f t="shared" si="10"/>
        <v>1128</v>
      </c>
      <c r="O63" s="18"/>
      <c r="P63" s="18"/>
      <c r="Q63" s="19">
        <v>1228</v>
      </c>
      <c r="R63" s="19">
        <v>1200</v>
      </c>
      <c r="S63" s="21">
        <f t="shared" si="11"/>
        <v>97.71986970684038</v>
      </c>
      <c r="T63" s="21">
        <f t="shared" si="12"/>
        <v>-28</v>
      </c>
      <c r="U63" s="20" t="s">
        <v>119</v>
      </c>
    </row>
    <row r="64" spans="1:21" ht="25.5">
      <c r="A64" s="23" t="s">
        <v>128</v>
      </c>
      <c r="B64" s="22" t="s">
        <v>129</v>
      </c>
      <c r="C64" s="16" t="s">
        <v>32</v>
      </c>
      <c r="D64" s="16">
        <v>113</v>
      </c>
      <c r="E64" s="17">
        <v>9.5</v>
      </c>
      <c r="F64" s="17">
        <v>20.5</v>
      </c>
      <c r="G64" s="16">
        <v>28.4</v>
      </c>
      <c r="H64" s="16">
        <v>9.5</v>
      </c>
      <c r="I64" s="16">
        <v>20.5</v>
      </c>
      <c r="J64" s="16"/>
      <c r="K64" s="16">
        <v>28.4</v>
      </c>
      <c r="L64" s="16">
        <v>28.4</v>
      </c>
      <c r="M64" s="16">
        <v>28.5</v>
      </c>
      <c r="N64" s="16">
        <f t="shared" si="10"/>
        <v>113.69999999999999</v>
      </c>
      <c r="O64" s="18"/>
      <c r="P64" s="18"/>
      <c r="Q64" s="19">
        <v>113.73</v>
      </c>
      <c r="R64" s="19">
        <v>97</v>
      </c>
      <c r="S64" s="21">
        <f t="shared" si="11"/>
        <v>85.28972126967379</v>
      </c>
      <c r="T64" s="21">
        <f t="shared" si="12"/>
        <v>-16.730000000000004</v>
      </c>
      <c r="U64" s="20" t="s">
        <v>119</v>
      </c>
    </row>
    <row r="65" spans="1:21" ht="27" customHeight="1">
      <c r="A65" s="23" t="s">
        <v>130</v>
      </c>
      <c r="B65" s="22" t="s">
        <v>131</v>
      </c>
      <c r="C65" s="16">
        <v>50.2</v>
      </c>
      <c r="D65" s="16">
        <v>42.7</v>
      </c>
      <c r="E65" s="17">
        <v>106.7</v>
      </c>
      <c r="F65" s="17">
        <v>94</v>
      </c>
      <c r="G65" s="16">
        <v>320</v>
      </c>
      <c r="H65" s="16">
        <v>106.7</v>
      </c>
      <c r="I65" s="16">
        <v>94</v>
      </c>
      <c r="J65" s="16"/>
      <c r="K65" s="16">
        <v>320</v>
      </c>
      <c r="L65" s="16">
        <v>320</v>
      </c>
      <c r="M65" s="16">
        <v>319.9</v>
      </c>
      <c r="N65" s="16">
        <f t="shared" si="10"/>
        <v>1279.9</v>
      </c>
      <c r="O65" s="18"/>
      <c r="P65" s="18"/>
      <c r="Q65" s="19">
        <v>1279.94</v>
      </c>
      <c r="R65" s="19">
        <v>1301.1</v>
      </c>
      <c r="S65" s="21">
        <f t="shared" si="11"/>
        <v>101.65320249386689</v>
      </c>
      <c r="T65" s="21">
        <f t="shared" si="12"/>
        <v>21.159999999999854</v>
      </c>
      <c r="U65" s="20" t="s">
        <v>119</v>
      </c>
    </row>
    <row r="66" spans="1:21" ht="26.25" customHeight="1">
      <c r="A66" s="23" t="s">
        <v>132</v>
      </c>
      <c r="B66" s="22" t="s">
        <v>133</v>
      </c>
      <c r="C66" s="16">
        <v>56.8</v>
      </c>
      <c r="D66" s="16">
        <v>48.4</v>
      </c>
      <c r="E66" s="17">
        <v>13.1</v>
      </c>
      <c r="F66" s="17">
        <v>30.3</v>
      </c>
      <c r="G66" s="16">
        <v>39.2</v>
      </c>
      <c r="H66" s="16">
        <v>13.1</v>
      </c>
      <c r="I66" s="16">
        <v>30.3</v>
      </c>
      <c r="J66" s="16"/>
      <c r="K66" s="16">
        <v>39.2</v>
      </c>
      <c r="L66" s="16">
        <v>39.3</v>
      </c>
      <c r="M66" s="16">
        <v>39.3</v>
      </c>
      <c r="N66" s="16">
        <f t="shared" si="10"/>
        <v>157</v>
      </c>
      <c r="O66" s="18"/>
      <c r="P66" s="18"/>
      <c r="Q66" s="19">
        <v>156.98</v>
      </c>
      <c r="R66" s="19">
        <v>212</v>
      </c>
      <c r="S66" s="21">
        <f t="shared" si="11"/>
        <v>135.04905083450123</v>
      </c>
      <c r="T66" s="21">
        <f t="shared" si="12"/>
        <v>55.02000000000001</v>
      </c>
      <c r="U66" s="20" t="s">
        <v>119</v>
      </c>
    </row>
    <row r="67" spans="1:21" ht="27.75" customHeight="1">
      <c r="A67" s="23" t="s">
        <v>134</v>
      </c>
      <c r="B67" s="22" t="s">
        <v>135</v>
      </c>
      <c r="C67" s="16">
        <v>3</v>
      </c>
      <c r="D67" s="16">
        <v>3</v>
      </c>
      <c r="E67" s="16"/>
      <c r="F67" s="17"/>
      <c r="G67" s="16">
        <v>8.4</v>
      </c>
      <c r="H67" s="16"/>
      <c r="I67" s="16"/>
      <c r="J67" s="16"/>
      <c r="K67" s="16">
        <v>8.3</v>
      </c>
      <c r="L67" s="16">
        <v>8.4</v>
      </c>
      <c r="M67" s="16">
        <v>8.4</v>
      </c>
      <c r="N67" s="16">
        <f t="shared" si="10"/>
        <v>33.5</v>
      </c>
      <c r="O67" s="18"/>
      <c r="P67" s="18"/>
      <c r="Q67" s="19">
        <v>33.5</v>
      </c>
      <c r="R67" s="19">
        <v>123.3</v>
      </c>
      <c r="S67" s="21">
        <f t="shared" si="11"/>
        <v>368.05970149253733</v>
      </c>
      <c r="T67" s="21">
        <f t="shared" si="12"/>
        <v>89.8</v>
      </c>
      <c r="U67" s="20" t="s">
        <v>114</v>
      </c>
    </row>
    <row r="68" spans="1:21" ht="15.75" customHeight="1" hidden="1">
      <c r="A68" s="23" t="s">
        <v>136</v>
      </c>
      <c r="B68" s="22" t="s">
        <v>137</v>
      </c>
      <c r="C68" s="16"/>
      <c r="D68" s="16"/>
      <c r="E68" s="16"/>
      <c r="F68" s="16"/>
      <c r="G68" s="16"/>
      <c r="H68" s="16"/>
      <c r="I68" s="16"/>
      <c r="J68" s="16"/>
      <c r="K68" s="16">
        <f>SUM(H68:I68)</f>
        <v>0</v>
      </c>
      <c r="L68" s="16"/>
      <c r="M68" s="16"/>
      <c r="N68" s="16">
        <f t="shared" si="10"/>
        <v>0</v>
      </c>
      <c r="O68" s="18"/>
      <c r="P68" s="18"/>
      <c r="Q68" s="19">
        <f>SUM(G68+K68+L68)</f>
        <v>0</v>
      </c>
      <c r="R68" s="19"/>
      <c r="S68" s="21" t="e">
        <f t="shared" si="11"/>
        <v>#DIV/0!</v>
      </c>
      <c r="T68" s="21">
        <f t="shared" si="12"/>
        <v>0</v>
      </c>
      <c r="U68" s="20"/>
    </row>
    <row r="69" spans="1:21" ht="29.25" customHeight="1">
      <c r="A69" s="23" t="s">
        <v>138</v>
      </c>
      <c r="B69" s="22" t="s">
        <v>139</v>
      </c>
      <c r="C69" s="16">
        <v>128.4</v>
      </c>
      <c r="D69" s="16">
        <v>111.6</v>
      </c>
      <c r="E69" s="17">
        <v>51.4</v>
      </c>
      <c r="F69" s="17">
        <v>100.8</v>
      </c>
      <c r="G69" s="16">
        <v>154.2</v>
      </c>
      <c r="H69" s="16">
        <v>51.4</v>
      </c>
      <c r="I69" s="16">
        <v>100.8</v>
      </c>
      <c r="J69" s="16"/>
      <c r="K69" s="16">
        <v>154.2</v>
      </c>
      <c r="L69" s="16">
        <v>154.2</v>
      </c>
      <c r="M69" s="16">
        <v>154.1</v>
      </c>
      <c r="N69" s="16">
        <f t="shared" si="10"/>
        <v>616.6999999999999</v>
      </c>
      <c r="O69" s="18"/>
      <c r="P69" s="18"/>
      <c r="Q69" s="19">
        <v>616.74</v>
      </c>
      <c r="R69" s="19">
        <v>740.7</v>
      </c>
      <c r="S69" s="21">
        <f t="shared" si="11"/>
        <v>120.09923144274734</v>
      </c>
      <c r="T69" s="21">
        <f t="shared" si="12"/>
        <v>123.96000000000004</v>
      </c>
      <c r="U69" s="20" t="s">
        <v>140</v>
      </c>
    </row>
    <row r="70" spans="1:21" ht="24.75" customHeight="1">
      <c r="A70" s="23" t="s">
        <v>136</v>
      </c>
      <c r="B70" s="22" t="s">
        <v>141</v>
      </c>
      <c r="C70" s="16"/>
      <c r="D70" s="16"/>
      <c r="E70" s="17">
        <v>5.7</v>
      </c>
      <c r="F70" s="17"/>
      <c r="G70" s="16">
        <v>17.3</v>
      </c>
      <c r="H70" s="16">
        <v>5.7</v>
      </c>
      <c r="I70" s="16"/>
      <c r="J70" s="16"/>
      <c r="K70" s="16">
        <v>17.3</v>
      </c>
      <c r="L70" s="16">
        <v>17.3</v>
      </c>
      <c r="M70" s="16">
        <v>17.4</v>
      </c>
      <c r="N70" s="16">
        <f t="shared" si="10"/>
        <v>69.30000000000001</v>
      </c>
      <c r="O70" s="18"/>
      <c r="P70" s="18"/>
      <c r="Q70" s="19">
        <v>69.26</v>
      </c>
      <c r="R70" s="19"/>
      <c r="S70" s="21">
        <f t="shared" si="11"/>
        <v>0</v>
      </c>
      <c r="T70" s="21">
        <f t="shared" si="12"/>
        <v>-69.26</v>
      </c>
      <c r="U70" s="20"/>
    </row>
    <row r="71" spans="1:21" ht="25.5">
      <c r="A71" s="23" t="s">
        <v>142</v>
      </c>
      <c r="B71" s="22" t="s">
        <v>143</v>
      </c>
      <c r="C71" s="16">
        <f aca="true" t="shared" si="14" ref="C71:M71">SUM(C72:C82)</f>
        <v>2818.9</v>
      </c>
      <c r="D71" s="16">
        <f t="shared" si="14"/>
        <v>903.0999999999999</v>
      </c>
      <c r="E71" s="17">
        <f t="shared" si="14"/>
        <v>2670</v>
      </c>
      <c r="F71" s="17">
        <f t="shared" si="14"/>
        <v>2770.2999999999997</v>
      </c>
      <c r="G71" s="16">
        <f t="shared" si="14"/>
        <v>8010.300000000001</v>
      </c>
      <c r="H71" s="16">
        <f t="shared" si="14"/>
        <v>2670</v>
      </c>
      <c r="I71" s="16">
        <f t="shared" si="14"/>
        <v>2770.2999999999997</v>
      </c>
      <c r="J71" s="16">
        <f t="shared" si="14"/>
        <v>0</v>
      </c>
      <c r="K71" s="16">
        <f t="shared" si="14"/>
        <v>8010.200000000001</v>
      </c>
      <c r="L71" s="16">
        <f t="shared" si="14"/>
        <v>8010.200000000001</v>
      </c>
      <c r="M71" s="16">
        <f t="shared" si="14"/>
        <v>8010.1</v>
      </c>
      <c r="N71" s="16">
        <f t="shared" si="10"/>
        <v>32040.800000000003</v>
      </c>
      <c r="O71" s="18"/>
      <c r="P71" s="18"/>
      <c r="Q71" s="19">
        <f>SUM(Q73,Q75,Q76,Q78,Q79,Q80,Q81,Q82)</f>
        <v>32040.820000000003</v>
      </c>
      <c r="R71" s="20">
        <f>SUM(R72:R82)</f>
        <v>20747.600000000002</v>
      </c>
      <c r="S71" s="21">
        <f t="shared" si="11"/>
        <v>64.75364862697022</v>
      </c>
      <c r="T71" s="21">
        <f t="shared" si="12"/>
        <v>-11293.220000000001</v>
      </c>
      <c r="U71" s="20"/>
    </row>
    <row r="72" spans="1:21" ht="12.75" hidden="1">
      <c r="A72" s="84"/>
      <c r="B72" s="22" t="s">
        <v>144</v>
      </c>
      <c r="C72" s="16"/>
      <c r="D72" s="16"/>
      <c r="E72" s="16"/>
      <c r="F72" s="16"/>
      <c r="G72" s="16">
        <f>SUM(E72+F72)</f>
        <v>0</v>
      </c>
      <c r="H72" s="16"/>
      <c r="I72" s="16"/>
      <c r="J72" s="16"/>
      <c r="K72" s="16"/>
      <c r="L72" s="16"/>
      <c r="M72" s="16"/>
      <c r="N72" s="16">
        <f t="shared" si="10"/>
        <v>0</v>
      </c>
      <c r="O72" s="18"/>
      <c r="P72" s="18"/>
      <c r="Q72" s="19">
        <f>SUM(G72+K72+L72)</f>
        <v>0</v>
      </c>
      <c r="R72" s="19"/>
      <c r="S72" s="21" t="e">
        <f t="shared" si="11"/>
        <v>#DIV/0!</v>
      </c>
      <c r="T72" s="21">
        <f t="shared" si="12"/>
        <v>0</v>
      </c>
      <c r="U72" s="20"/>
    </row>
    <row r="73" spans="1:21" ht="25.5">
      <c r="A73" s="84"/>
      <c r="B73" s="22" t="s">
        <v>145</v>
      </c>
      <c r="C73" s="16">
        <v>321</v>
      </c>
      <c r="D73" s="16">
        <v>279</v>
      </c>
      <c r="E73" s="17">
        <v>83.3</v>
      </c>
      <c r="F73" s="17">
        <v>46.9</v>
      </c>
      <c r="G73" s="16">
        <v>250</v>
      </c>
      <c r="H73" s="16">
        <v>83.3</v>
      </c>
      <c r="I73" s="16">
        <v>46.9</v>
      </c>
      <c r="J73" s="16"/>
      <c r="K73" s="16">
        <v>250</v>
      </c>
      <c r="L73" s="16">
        <v>250</v>
      </c>
      <c r="M73" s="16">
        <v>250</v>
      </c>
      <c r="N73" s="16">
        <f t="shared" si="10"/>
        <v>1000</v>
      </c>
      <c r="O73" s="18"/>
      <c r="P73" s="18"/>
      <c r="Q73" s="19">
        <v>1000</v>
      </c>
      <c r="R73" s="19">
        <v>957</v>
      </c>
      <c r="S73" s="21">
        <f t="shared" si="11"/>
        <v>95.7</v>
      </c>
      <c r="T73" s="21">
        <f t="shared" si="12"/>
        <v>-43</v>
      </c>
      <c r="U73" s="20" t="s">
        <v>146</v>
      </c>
    </row>
    <row r="74" spans="1:21" ht="12.75" hidden="1">
      <c r="A74" s="84"/>
      <c r="B74" s="22" t="s">
        <v>147</v>
      </c>
      <c r="C74" s="16"/>
      <c r="D74" s="16"/>
      <c r="E74" s="16"/>
      <c r="F74" s="16"/>
      <c r="G74" s="16"/>
      <c r="H74" s="16"/>
      <c r="I74" s="16"/>
      <c r="J74" s="16"/>
      <c r="K74" s="16">
        <f>SUM(H74:I74)</f>
        <v>0</v>
      </c>
      <c r="L74" s="16"/>
      <c r="M74" s="16"/>
      <c r="N74" s="16">
        <f t="shared" si="10"/>
        <v>0</v>
      </c>
      <c r="O74" s="18"/>
      <c r="P74" s="18"/>
      <c r="Q74" s="19">
        <f>SUM(G74+K74+L74)</f>
        <v>0</v>
      </c>
      <c r="R74" s="19"/>
      <c r="S74" s="21" t="e">
        <f t="shared" si="11"/>
        <v>#DIV/0!</v>
      </c>
      <c r="T74" s="21">
        <f t="shared" si="12"/>
        <v>0</v>
      </c>
      <c r="U74" s="20"/>
    </row>
    <row r="75" spans="1:21" ht="12.75">
      <c r="A75" s="84"/>
      <c r="B75" s="38" t="s">
        <v>148</v>
      </c>
      <c r="C75" s="16">
        <v>1261</v>
      </c>
      <c r="D75" s="16">
        <v>1261.5</v>
      </c>
      <c r="E75" s="17">
        <v>869.1</v>
      </c>
      <c r="F75" s="17">
        <v>2071</v>
      </c>
      <c r="G75" s="16">
        <v>2607.5</v>
      </c>
      <c r="H75" s="16">
        <v>869.1</v>
      </c>
      <c r="I75" s="16">
        <v>2071</v>
      </c>
      <c r="J75" s="16"/>
      <c r="K75" s="16">
        <v>2607.5</v>
      </c>
      <c r="L75" s="16">
        <v>2607.5</v>
      </c>
      <c r="M75" s="16">
        <v>2607.4</v>
      </c>
      <c r="N75" s="16">
        <f t="shared" si="10"/>
        <v>10429.9</v>
      </c>
      <c r="O75" s="18"/>
      <c r="P75" s="18"/>
      <c r="Q75" s="19">
        <v>10429.9</v>
      </c>
      <c r="R75" s="19">
        <v>10068.3</v>
      </c>
      <c r="S75" s="21">
        <f t="shared" si="11"/>
        <v>96.53304442036837</v>
      </c>
      <c r="T75" s="21">
        <f t="shared" si="12"/>
        <v>-361.60000000000036</v>
      </c>
      <c r="U75" s="20" t="s">
        <v>149</v>
      </c>
    </row>
    <row r="76" spans="1:21" ht="25.5">
      <c r="A76" s="84"/>
      <c r="B76" s="22" t="s">
        <v>150</v>
      </c>
      <c r="C76" s="16"/>
      <c r="D76" s="16"/>
      <c r="E76" s="17">
        <v>183.6</v>
      </c>
      <c r="F76" s="17">
        <v>367.2</v>
      </c>
      <c r="G76" s="16">
        <v>550.9</v>
      </c>
      <c r="H76" s="16">
        <v>183.6</v>
      </c>
      <c r="I76" s="16">
        <v>367.2</v>
      </c>
      <c r="J76" s="16"/>
      <c r="K76" s="16">
        <v>550.9</v>
      </c>
      <c r="L76" s="16">
        <v>550.9</v>
      </c>
      <c r="M76" s="16">
        <v>550.8</v>
      </c>
      <c r="N76" s="16">
        <f t="shared" si="10"/>
        <v>2203.5</v>
      </c>
      <c r="O76" s="18"/>
      <c r="P76" s="18"/>
      <c r="Q76" s="19">
        <v>2203.5</v>
      </c>
      <c r="R76" s="19">
        <v>1795.6</v>
      </c>
      <c r="S76" s="21">
        <f t="shared" si="11"/>
        <v>81.4885409575675</v>
      </c>
      <c r="T76" s="21">
        <f t="shared" si="12"/>
        <v>-407.9000000000001</v>
      </c>
      <c r="U76" s="20" t="s">
        <v>151</v>
      </c>
    </row>
    <row r="77" spans="1:21" ht="12.75" hidden="1">
      <c r="A77" s="84"/>
      <c r="B77" s="22" t="s">
        <v>152</v>
      </c>
      <c r="C77" s="16"/>
      <c r="D77" s="16"/>
      <c r="E77" s="16"/>
      <c r="F77" s="16"/>
      <c r="G77" s="16"/>
      <c r="H77" s="16"/>
      <c r="I77" s="16"/>
      <c r="J77" s="16"/>
      <c r="K77" s="16">
        <f>SUM(H77:I77)</f>
        <v>0</v>
      </c>
      <c r="L77" s="16"/>
      <c r="M77" s="16"/>
      <c r="N77" s="16">
        <f t="shared" si="10"/>
        <v>0</v>
      </c>
      <c r="O77" s="18"/>
      <c r="P77" s="18"/>
      <c r="Q77" s="19">
        <f>SUM(G77+K77+L77)</f>
        <v>0</v>
      </c>
      <c r="R77" s="19"/>
      <c r="S77" s="21" t="e">
        <f t="shared" si="11"/>
        <v>#DIV/0!</v>
      </c>
      <c r="T77" s="21">
        <f t="shared" si="12"/>
        <v>0</v>
      </c>
      <c r="U77" s="20"/>
    </row>
    <row r="78" spans="1:21" ht="25.5">
      <c r="A78" s="84"/>
      <c r="B78" s="22" t="s">
        <v>153</v>
      </c>
      <c r="C78" s="16">
        <v>605.4</v>
      </c>
      <c r="D78" s="16">
        <v>-325.1</v>
      </c>
      <c r="E78" s="17">
        <v>551.6</v>
      </c>
      <c r="F78" s="17">
        <v>157.9</v>
      </c>
      <c r="G78" s="16">
        <v>1654.8</v>
      </c>
      <c r="H78" s="16">
        <v>551.6</v>
      </c>
      <c r="I78" s="16">
        <v>157.9</v>
      </c>
      <c r="J78" s="16"/>
      <c r="K78" s="16">
        <v>1654.7</v>
      </c>
      <c r="L78" s="16">
        <v>1654.7</v>
      </c>
      <c r="M78" s="16">
        <v>1654.8</v>
      </c>
      <c r="N78" s="16">
        <f t="shared" si="10"/>
        <v>6619</v>
      </c>
      <c r="O78" s="18"/>
      <c r="P78" s="18"/>
      <c r="Q78" s="19">
        <v>6619</v>
      </c>
      <c r="R78" s="19">
        <v>6343.5</v>
      </c>
      <c r="S78" s="21">
        <f t="shared" si="11"/>
        <v>95.83773983985496</v>
      </c>
      <c r="T78" s="21">
        <f t="shared" si="12"/>
        <v>-275.5</v>
      </c>
      <c r="U78" s="20" t="s">
        <v>154</v>
      </c>
    </row>
    <row r="79" spans="1:21" ht="25.5">
      <c r="A79" s="84"/>
      <c r="B79" s="22" t="s">
        <v>155</v>
      </c>
      <c r="C79" s="16">
        <v>145.1</v>
      </c>
      <c r="D79" s="16">
        <v>-77.9</v>
      </c>
      <c r="E79" s="17">
        <v>10.9</v>
      </c>
      <c r="F79" s="17">
        <v>20.2</v>
      </c>
      <c r="G79" s="16">
        <v>32.8</v>
      </c>
      <c r="H79" s="16">
        <v>10.9</v>
      </c>
      <c r="I79" s="16">
        <v>20.2</v>
      </c>
      <c r="J79" s="16"/>
      <c r="K79" s="16">
        <v>32.8</v>
      </c>
      <c r="L79" s="16">
        <v>32.8</v>
      </c>
      <c r="M79" s="16">
        <v>32.8</v>
      </c>
      <c r="N79" s="16">
        <f t="shared" si="10"/>
        <v>131.2</v>
      </c>
      <c r="O79" s="18"/>
      <c r="P79" s="18"/>
      <c r="Q79" s="19">
        <v>131.2</v>
      </c>
      <c r="R79" s="19">
        <v>125.4</v>
      </c>
      <c r="S79" s="21">
        <f t="shared" si="11"/>
        <v>95.57926829268294</v>
      </c>
      <c r="T79" s="21">
        <f t="shared" si="12"/>
        <v>-5.799999999999983</v>
      </c>
      <c r="U79" s="20"/>
    </row>
    <row r="80" spans="1:21" ht="12.75">
      <c r="A80" s="84"/>
      <c r="B80" s="22" t="s">
        <v>156</v>
      </c>
      <c r="C80" s="16">
        <v>6.4</v>
      </c>
      <c r="D80" s="16">
        <v>5.6</v>
      </c>
      <c r="E80" s="17">
        <v>2.1</v>
      </c>
      <c r="F80" s="17">
        <v>4.4</v>
      </c>
      <c r="G80" s="16">
        <v>6.3</v>
      </c>
      <c r="H80" s="16">
        <v>2.1</v>
      </c>
      <c r="I80" s="16">
        <v>4.4</v>
      </c>
      <c r="J80" s="16"/>
      <c r="K80" s="16">
        <v>6.3</v>
      </c>
      <c r="L80" s="16">
        <v>6.3</v>
      </c>
      <c r="M80" s="16">
        <v>6.3</v>
      </c>
      <c r="N80" s="16">
        <f t="shared" si="10"/>
        <v>25.2</v>
      </c>
      <c r="O80" s="18"/>
      <c r="P80" s="18"/>
      <c r="Q80" s="19">
        <v>25.22</v>
      </c>
      <c r="R80" s="19">
        <v>29.7</v>
      </c>
      <c r="S80" s="21">
        <f t="shared" si="11"/>
        <v>117.76367961934973</v>
      </c>
      <c r="T80" s="21">
        <f t="shared" si="12"/>
        <v>4.48</v>
      </c>
      <c r="U80" s="20" t="s">
        <v>157</v>
      </c>
    </row>
    <row r="81" spans="1:21" ht="12.75">
      <c r="A81" s="84"/>
      <c r="B81" s="22" t="s">
        <v>158</v>
      </c>
      <c r="C81" s="16">
        <v>480</v>
      </c>
      <c r="D81" s="16">
        <v>-240</v>
      </c>
      <c r="E81" s="17">
        <v>41.4</v>
      </c>
      <c r="F81" s="17">
        <v>102.7</v>
      </c>
      <c r="G81" s="16">
        <v>124.1</v>
      </c>
      <c r="H81" s="16">
        <v>41.4</v>
      </c>
      <c r="I81" s="16">
        <v>102.7</v>
      </c>
      <c r="J81" s="16"/>
      <c r="K81" s="16">
        <v>124.1</v>
      </c>
      <c r="L81" s="16">
        <v>124.1</v>
      </c>
      <c r="M81" s="16">
        <v>124</v>
      </c>
      <c r="N81" s="16">
        <f t="shared" si="10"/>
        <v>496.29999999999995</v>
      </c>
      <c r="O81" s="18"/>
      <c r="P81" s="18"/>
      <c r="Q81" s="19">
        <v>496.3</v>
      </c>
      <c r="R81" s="19">
        <v>598.1</v>
      </c>
      <c r="S81" s="21">
        <f t="shared" si="11"/>
        <v>120.51178722546847</v>
      </c>
      <c r="T81" s="21">
        <f t="shared" si="12"/>
        <v>101.80000000000001</v>
      </c>
      <c r="U81" s="20" t="s">
        <v>159</v>
      </c>
    </row>
    <row r="82" spans="1:21" ht="12.75">
      <c r="A82" s="84"/>
      <c r="B82" s="22" t="s">
        <v>160</v>
      </c>
      <c r="C82" s="16"/>
      <c r="D82" s="16"/>
      <c r="E82" s="17">
        <v>928</v>
      </c>
      <c r="F82" s="17"/>
      <c r="G82" s="16">
        <v>2783.9</v>
      </c>
      <c r="H82" s="16">
        <v>928</v>
      </c>
      <c r="I82" s="16"/>
      <c r="J82" s="16"/>
      <c r="K82" s="16">
        <v>2783.9</v>
      </c>
      <c r="L82" s="16">
        <v>2783.9</v>
      </c>
      <c r="M82" s="16">
        <v>2784</v>
      </c>
      <c r="N82" s="16">
        <f t="shared" si="10"/>
        <v>11135.7</v>
      </c>
      <c r="O82" s="18"/>
      <c r="P82" s="18"/>
      <c r="Q82" s="19">
        <v>11135.7</v>
      </c>
      <c r="R82" s="19">
        <v>830</v>
      </c>
      <c r="S82" s="21">
        <f t="shared" si="11"/>
        <v>7.453505392566251</v>
      </c>
      <c r="T82" s="21">
        <f t="shared" si="12"/>
        <v>-10305.7</v>
      </c>
      <c r="U82" s="39" t="s">
        <v>161</v>
      </c>
    </row>
    <row r="83" spans="1:21" ht="12.75">
      <c r="A83" s="23">
        <v>8</v>
      </c>
      <c r="B83" s="22" t="s">
        <v>162</v>
      </c>
      <c r="C83" s="16">
        <f aca="true" t="shared" si="15" ref="C83:M83">SUM(C85:C92)</f>
        <v>5723.7</v>
      </c>
      <c r="D83" s="16">
        <f t="shared" si="15"/>
        <v>5637.500000000001</v>
      </c>
      <c r="E83" s="17">
        <f t="shared" si="15"/>
        <v>3221.9</v>
      </c>
      <c r="F83" s="17">
        <f t="shared" si="15"/>
        <v>6603.699999999999</v>
      </c>
      <c r="G83" s="16">
        <f t="shared" si="15"/>
        <v>9665.400000000001</v>
      </c>
      <c r="H83" s="16">
        <f t="shared" si="15"/>
        <v>3221.9</v>
      </c>
      <c r="I83" s="16">
        <f t="shared" si="15"/>
        <v>6603.699999999999</v>
      </c>
      <c r="J83" s="16">
        <f t="shared" si="15"/>
        <v>0</v>
      </c>
      <c r="K83" s="16">
        <f t="shared" si="15"/>
        <v>9665.300000000001</v>
      </c>
      <c r="L83" s="16">
        <f t="shared" si="15"/>
        <v>9665.400000000001</v>
      </c>
      <c r="M83" s="16">
        <f t="shared" si="15"/>
        <v>9665.699999999999</v>
      </c>
      <c r="N83" s="16">
        <f t="shared" si="10"/>
        <v>38661.8</v>
      </c>
      <c r="O83" s="18"/>
      <c r="P83" s="18"/>
      <c r="Q83" s="19">
        <f>SUM(Q85,Q86,Q87,Q88,Q89,Q90,Q91,Q92)</f>
        <v>38661.75000000001</v>
      </c>
      <c r="R83" s="21">
        <f>SUM(R85:R92)</f>
        <v>52048.6</v>
      </c>
      <c r="S83" s="21">
        <f t="shared" si="11"/>
        <v>134.62556661299604</v>
      </c>
      <c r="T83" s="21">
        <f t="shared" si="12"/>
        <v>13386.849999999991</v>
      </c>
      <c r="U83" s="21"/>
    </row>
    <row r="84" spans="1:21" ht="12.75">
      <c r="A84" s="23"/>
      <c r="B84" s="22" t="s">
        <v>163</v>
      </c>
      <c r="C84" s="16"/>
      <c r="D84" s="16"/>
      <c r="E84" s="17"/>
      <c r="F84" s="17"/>
      <c r="G84" s="16"/>
      <c r="H84" s="16"/>
      <c r="I84" s="16"/>
      <c r="J84" s="16"/>
      <c r="K84" s="16"/>
      <c r="L84" s="16"/>
      <c r="M84" s="16"/>
      <c r="N84" s="16"/>
      <c r="O84" s="18"/>
      <c r="P84" s="18"/>
      <c r="Q84" s="19"/>
      <c r="R84" s="19"/>
      <c r="S84" s="21"/>
      <c r="T84" s="21"/>
      <c r="U84" s="20"/>
    </row>
    <row r="85" spans="1:21" ht="25.5">
      <c r="A85" s="23" t="s">
        <v>164</v>
      </c>
      <c r="B85" s="22" t="s">
        <v>165</v>
      </c>
      <c r="C85" s="16">
        <v>4567</v>
      </c>
      <c r="D85" s="16">
        <v>4567.1</v>
      </c>
      <c r="E85" s="17">
        <v>2544.2</v>
      </c>
      <c r="F85" s="17">
        <v>5373.4</v>
      </c>
      <c r="G85" s="16">
        <v>7632.6</v>
      </c>
      <c r="H85" s="16">
        <v>2544.2</v>
      </c>
      <c r="I85" s="16">
        <v>5373.4</v>
      </c>
      <c r="J85" s="16"/>
      <c r="K85" s="16">
        <v>7632.6</v>
      </c>
      <c r="L85" s="16">
        <v>7632.6</v>
      </c>
      <c r="M85" s="16">
        <v>7632.7</v>
      </c>
      <c r="N85" s="16">
        <f aca="true" t="shared" si="16" ref="N85:N100">SUM(G85,K85,L85,M85)</f>
        <v>30530.500000000004</v>
      </c>
      <c r="O85" s="18"/>
      <c r="P85" s="18"/>
      <c r="Q85" s="19">
        <v>30530.52</v>
      </c>
      <c r="R85" s="19">
        <v>42280.2</v>
      </c>
      <c r="S85" s="21">
        <f aca="true" t="shared" si="17" ref="S85:S100">R85/Q85*100</f>
        <v>138.48503071680403</v>
      </c>
      <c r="T85" s="21">
        <f aca="true" t="shared" si="18" ref="T85:T100">SUM(R85-Q85)</f>
        <v>11749.679999999997</v>
      </c>
      <c r="U85" s="20" t="s">
        <v>166</v>
      </c>
    </row>
    <row r="86" spans="1:21" ht="25.5">
      <c r="A86" s="23" t="s">
        <v>167</v>
      </c>
      <c r="B86" s="22" t="s">
        <v>94</v>
      </c>
      <c r="C86" s="16">
        <v>452</v>
      </c>
      <c r="D86" s="16">
        <v>452.3</v>
      </c>
      <c r="E86" s="17">
        <v>251.9</v>
      </c>
      <c r="F86" s="17">
        <v>532</v>
      </c>
      <c r="G86" s="16">
        <v>755.7</v>
      </c>
      <c r="H86" s="16">
        <v>251.9</v>
      </c>
      <c r="I86" s="16">
        <v>532</v>
      </c>
      <c r="J86" s="16"/>
      <c r="K86" s="16">
        <v>755.6</v>
      </c>
      <c r="L86" s="16">
        <v>755.6</v>
      </c>
      <c r="M86" s="16">
        <v>755.6</v>
      </c>
      <c r="N86" s="16">
        <f t="shared" si="16"/>
        <v>3022.5</v>
      </c>
      <c r="O86" s="18"/>
      <c r="P86" s="18"/>
      <c r="Q86" s="19">
        <v>3022.52</v>
      </c>
      <c r="R86" s="19">
        <v>4476</v>
      </c>
      <c r="S86" s="21">
        <f t="shared" si="17"/>
        <v>148.08835011844423</v>
      </c>
      <c r="T86" s="21">
        <f t="shared" si="18"/>
        <v>1453.48</v>
      </c>
      <c r="U86" s="20" t="s">
        <v>168</v>
      </c>
    </row>
    <row r="87" spans="1:21" ht="12.75">
      <c r="A87" s="23" t="s">
        <v>169</v>
      </c>
      <c r="B87" s="22" t="s">
        <v>22</v>
      </c>
      <c r="C87" s="16">
        <v>212.6</v>
      </c>
      <c r="D87" s="16">
        <v>212.7</v>
      </c>
      <c r="E87" s="17">
        <v>50.1</v>
      </c>
      <c r="F87" s="17">
        <v>96</v>
      </c>
      <c r="G87" s="16">
        <v>150</v>
      </c>
      <c r="H87" s="16">
        <v>50.1</v>
      </c>
      <c r="I87" s="16">
        <v>96</v>
      </c>
      <c r="J87" s="16"/>
      <c r="K87" s="16">
        <v>150</v>
      </c>
      <c r="L87" s="16">
        <v>150.1</v>
      </c>
      <c r="M87" s="16">
        <v>150.1</v>
      </c>
      <c r="N87" s="16">
        <f t="shared" si="16"/>
        <v>600.2</v>
      </c>
      <c r="O87" s="18"/>
      <c r="P87" s="18"/>
      <c r="Q87" s="19">
        <v>600.15</v>
      </c>
      <c r="R87" s="19">
        <v>626.3</v>
      </c>
      <c r="S87" s="21">
        <f t="shared" si="17"/>
        <v>104.35724402232776</v>
      </c>
      <c r="T87" s="21">
        <f t="shared" si="18"/>
        <v>26.149999999999977</v>
      </c>
      <c r="U87" s="20" t="s">
        <v>170</v>
      </c>
    </row>
    <row r="88" spans="1:21" ht="18.75" customHeight="1">
      <c r="A88" s="23" t="s">
        <v>171</v>
      </c>
      <c r="B88" s="22" t="s">
        <v>28</v>
      </c>
      <c r="C88" s="16">
        <v>17.5</v>
      </c>
      <c r="D88" s="16">
        <v>17.5</v>
      </c>
      <c r="E88" s="17">
        <v>80.3</v>
      </c>
      <c r="F88" s="17">
        <v>84</v>
      </c>
      <c r="G88" s="16">
        <v>240.8</v>
      </c>
      <c r="H88" s="16">
        <v>80.3</v>
      </c>
      <c r="I88" s="16">
        <v>84</v>
      </c>
      <c r="J88" s="16"/>
      <c r="K88" s="16">
        <v>240.8</v>
      </c>
      <c r="L88" s="16">
        <v>240.8</v>
      </c>
      <c r="M88" s="16">
        <v>240.8</v>
      </c>
      <c r="N88" s="16">
        <f t="shared" si="16"/>
        <v>963.2</v>
      </c>
      <c r="O88" s="18"/>
      <c r="P88" s="18"/>
      <c r="Q88" s="19">
        <v>963.2</v>
      </c>
      <c r="R88" s="19">
        <v>1175.8</v>
      </c>
      <c r="S88" s="21">
        <f t="shared" si="17"/>
        <v>122.07225913621262</v>
      </c>
      <c r="T88" s="21">
        <f t="shared" si="18"/>
        <v>212.5999999999999</v>
      </c>
      <c r="U88" s="20" t="s">
        <v>170</v>
      </c>
    </row>
    <row r="89" spans="1:21" ht="17.25" customHeight="1">
      <c r="A89" s="23" t="s">
        <v>172</v>
      </c>
      <c r="B89" s="22" t="s">
        <v>28</v>
      </c>
      <c r="C89" s="16">
        <v>173.5</v>
      </c>
      <c r="D89" s="16">
        <v>150.9</v>
      </c>
      <c r="E89" s="17">
        <v>39.1</v>
      </c>
      <c r="F89" s="17">
        <v>113.3</v>
      </c>
      <c r="G89" s="16">
        <v>117.2</v>
      </c>
      <c r="H89" s="16">
        <v>39.1</v>
      </c>
      <c r="I89" s="16">
        <v>113.3</v>
      </c>
      <c r="J89" s="16"/>
      <c r="K89" s="16">
        <v>117.2</v>
      </c>
      <c r="L89" s="16">
        <v>117.2</v>
      </c>
      <c r="M89" s="16">
        <v>117.3</v>
      </c>
      <c r="N89" s="16">
        <f t="shared" si="16"/>
        <v>468.90000000000003</v>
      </c>
      <c r="O89" s="18"/>
      <c r="P89" s="18"/>
      <c r="Q89" s="19">
        <v>468.91</v>
      </c>
      <c r="R89" s="19">
        <v>619.3</v>
      </c>
      <c r="S89" s="21">
        <f t="shared" si="17"/>
        <v>132.07225267108825</v>
      </c>
      <c r="T89" s="21">
        <f t="shared" si="18"/>
        <v>150.38999999999993</v>
      </c>
      <c r="U89" s="20" t="s">
        <v>100</v>
      </c>
    </row>
    <row r="90" spans="1:21" ht="12.75">
      <c r="A90" s="23" t="s">
        <v>173</v>
      </c>
      <c r="B90" s="22" t="s">
        <v>54</v>
      </c>
      <c r="C90" s="16">
        <v>60.3</v>
      </c>
      <c r="D90" s="16">
        <v>0.1</v>
      </c>
      <c r="E90" s="17">
        <v>10.2</v>
      </c>
      <c r="F90" s="17">
        <v>60.2</v>
      </c>
      <c r="G90" s="16">
        <v>30.7</v>
      </c>
      <c r="H90" s="16">
        <v>10.2</v>
      </c>
      <c r="I90" s="16">
        <v>60.2</v>
      </c>
      <c r="J90" s="16"/>
      <c r="K90" s="16">
        <v>30.6</v>
      </c>
      <c r="L90" s="16">
        <v>30.6</v>
      </c>
      <c r="M90" s="16">
        <v>30.6</v>
      </c>
      <c r="N90" s="16">
        <f t="shared" si="16"/>
        <v>122.5</v>
      </c>
      <c r="O90" s="18"/>
      <c r="P90" s="18"/>
      <c r="Q90" s="19">
        <v>122.5</v>
      </c>
      <c r="R90" s="19">
        <v>108.6</v>
      </c>
      <c r="S90" s="21">
        <f t="shared" si="17"/>
        <v>88.65306122448979</v>
      </c>
      <c r="T90" s="21">
        <f t="shared" si="18"/>
        <v>-13.900000000000006</v>
      </c>
      <c r="U90" s="20"/>
    </row>
    <row r="91" spans="1:21" ht="25.5">
      <c r="A91" s="23" t="s">
        <v>174</v>
      </c>
      <c r="B91" s="22" t="s">
        <v>34</v>
      </c>
      <c r="C91" s="24">
        <v>26.4</v>
      </c>
      <c r="D91" s="24">
        <v>24.3</v>
      </c>
      <c r="E91" s="25">
        <v>13.3</v>
      </c>
      <c r="F91" s="25">
        <v>17.4</v>
      </c>
      <c r="G91" s="16">
        <v>39.9</v>
      </c>
      <c r="H91" s="16">
        <v>13.3</v>
      </c>
      <c r="I91" s="16">
        <v>17.4</v>
      </c>
      <c r="J91" s="16"/>
      <c r="K91" s="16">
        <v>40</v>
      </c>
      <c r="L91" s="16">
        <v>39.9</v>
      </c>
      <c r="M91" s="16">
        <v>40</v>
      </c>
      <c r="N91" s="16">
        <f t="shared" si="16"/>
        <v>159.8</v>
      </c>
      <c r="O91" s="18"/>
      <c r="P91" s="18"/>
      <c r="Q91" s="19">
        <v>159.73</v>
      </c>
      <c r="R91" s="19">
        <v>103.2</v>
      </c>
      <c r="S91" s="21">
        <f t="shared" si="17"/>
        <v>64.60902773430163</v>
      </c>
      <c r="T91" s="21">
        <f t="shared" si="18"/>
        <v>-56.52999999999999</v>
      </c>
      <c r="U91" s="20" t="s">
        <v>104</v>
      </c>
    </row>
    <row r="92" spans="1:21" ht="12.75">
      <c r="A92" s="40"/>
      <c r="B92" s="22" t="s">
        <v>175</v>
      </c>
      <c r="C92" s="16">
        <f aca="true" t="shared" si="19" ref="C92:M92">SUM(C93:C97)</f>
        <v>214.39999999999998</v>
      </c>
      <c r="D92" s="16">
        <f t="shared" si="19"/>
        <v>212.60000000000002</v>
      </c>
      <c r="E92" s="17">
        <f t="shared" si="19"/>
        <v>232.8</v>
      </c>
      <c r="F92" s="17">
        <f t="shared" si="19"/>
        <v>327.40000000000003</v>
      </c>
      <c r="G92" s="16">
        <f t="shared" si="19"/>
        <v>698.5000000000001</v>
      </c>
      <c r="H92" s="16">
        <f t="shared" si="19"/>
        <v>232.8</v>
      </c>
      <c r="I92" s="16">
        <f t="shared" si="19"/>
        <v>327.40000000000003</v>
      </c>
      <c r="J92" s="16">
        <f t="shared" si="19"/>
        <v>0</v>
      </c>
      <c r="K92" s="16">
        <f t="shared" si="19"/>
        <v>698.5000000000001</v>
      </c>
      <c r="L92" s="16">
        <f t="shared" si="19"/>
        <v>698.6000000000001</v>
      </c>
      <c r="M92" s="16">
        <f t="shared" si="19"/>
        <v>698.6</v>
      </c>
      <c r="N92" s="16">
        <f t="shared" si="16"/>
        <v>2794.2000000000003</v>
      </c>
      <c r="O92" s="18"/>
      <c r="P92" s="18"/>
      <c r="Q92" s="19">
        <f>SUM(Q93,Q94,Q96,Q97)</f>
        <v>2794.22</v>
      </c>
      <c r="R92" s="21">
        <f>SUM(R93:R97)</f>
        <v>2659.2</v>
      </c>
      <c r="S92" s="21">
        <f t="shared" si="17"/>
        <v>95.16788227125997</v>
      </c>
      <c r="T92" s="21">
        <f t="shared" si="18"/>
        <v>-135.01999999999998</v>
      </c>
      <c r="U92" s="21"/>
    </row>
    <row r="93" spans="1:21" ht="12.75">
      <c r="A93" s="23" t="s">
        <v>176</v>
      </c>
      <c r="B93" s="22" t="s">
        <v>116</v>
      </c>
      <c r="C93" s="16">
        <v>16</v>
      </c>
      <c r="D93" s="16">
        <v>14</v>
      </c>
      <c r="E93" s="17">
        <v>43.5</v>
      </c>
      <c r="F93" s="17">
        <v>55.2</v>
      </c>
      <c r="G93" s="41">
        <v>130.6</v>
      </c>
      <c r="H93" s="16">
        <v>43.5</v>
      </c>
      <c r="I93" s="16">
        <v>55.2</v>
      </c>
      <c r="J93" s="16"/>
      <c r="K93" s="16">
        <v>130.6</v>
      </c>
      <c r="L93" s="16">
        <v>130.6</v>
      </c>
      <c r="M93" s="16">
        <v>130.6</v>
      </c>
      <c r="N93" s="16">
        <f t="shared" si="16"/>
        <v>522.4</v>
      </c>
      <c r="O93" s="18"/>
      <c r="P93" s="18"/>
      <c r="Q93" s="19">
        <v>322.42</v>
      </c>
      <c r="R93" s="19">
        <v>80</v>
      </c>
      <c r="S93" s="21">
        <f t="shared" si="17"/>
        <v>24.812356553563674</v>
      </c>
      <c r="T93" s="21">
        <f t="shared" si="18"/>
        <v>-242.42000000000002</v>
      </c>
      <c r="U93" s="20" t="s">
        <v>177</v>
      </c>
    </row>
    <row r="94" spans="1:21" ht="25.5">
      <c r="A94" s="23" t="s">
        <v>178</v>
      </c>
      <c r="B94" s="22" t="s">
        <v>179</v>
      </c>
      <c r="C94" s="16">
        <v>56.7</v>
      </c>
      <c r="D94" s="16">
        <v>56.8</v>
      </c>
      <c r="E94" s="17">
        <v>182.4</v>
      </c>
      <c r="F94" s="17">
        <v>259.1</v>
      </c>
      <c r="G94" s="16">
        <v>547.2</v>
      </c>
      <c r="H94" s="16">
        <v>182.4</v>
      </c>
      <c r="I94" s="16">
        <v>259.1</v>
      </c>
      <c r="J94" s="16"/>
      <c r="K94" s="16">
        <v>547.2</v>
      </c>
      <c r="L94" s="16">
        <v>547.2</v>
      </c>
      <c r="M94" s="16">
        <v>547.3</v>
      </c>
      <c r="N94" s="16">
        <f t="shared" si="16"/>
        <v>2188.9</v>
      </c>
      <c r="O94" s="18"/>
      <c r="P94" s="18"/>
      <c r="Q94" s="19">
        <v>2188.9</v>
      </c>
      <c r="R94" s="19">
        <v>2380.5</v>
      </c>
      <c r="S94" s="21">
        <f t="shared" si="17"/>
        <v>108.753255059619</v>
      </c>
      <c r="T94" s="21">
        <f t="shared" si="18"/>
        <v>191.5999999999999</v>
      </c>
      <c r="U94" s="20" t="s">
        <v>114</v>
      </c>
    </row>
    <row r="95" spans="1:21" ht="12.75" hidden="1">
      <c r="A95" s="23" t="s">
        <v>180</v>
      </c>
      <c r="B95" s="22" t="s">
        <v>181</v>
      </c>
      <c r="C95" s="16">
        <v>128</v>
      </c>
      <c r="D95" s="16">
        <v>128</v>
      </c>
      <c r="E95" s="16"/>
      <c r="F95" s="16"/>
      <c r="G95" s="16"/>
      <c r="H95" s="16"/>
      <c r="I95" s="16"/>
      <c r="J95" s="16"/>
      <c r="K95" s="16">
        <f>SUM(H95:I95)</f>
        <v>0</v>
      </c>
      <c r="L95" s="16"/>
      <c r="M95" s="16"/>
      <c r="N95" s="16">
        <f t="shared" si="16"/>
        <v>0</v>
      </c>
      <c r="O95" s="18"/>
      <c r="P95" s="18"/>
      <c r="Q95" s="19">
        <f>SUM(G95+K95+L95)</f>
        <v>0</v>
      </c>
      <c r="R95" s="19"/>
      <c r="S95" s="21" t="e">
        <f t="shared" si="17"/>
        <v>#DIV/0!</v>
      </c>
      <c r="T95" s="21">
        <f t="shared" si="18"/>
        <v>0</v>
      </c>
      <c r="U95" s="20"/>
    </row>
    <row r="96" spans="1:21" ht="25.5">
      <c r="A96" s="23" t="s">
        <v>180</v>
      </c>
      <c r="B96" s="22" t="s">
        <v>182</v>
      </c>
      <c r="C96" s="16">
        <v>13.7</v>
      </c>
      <c r="D96" s="16">
        <v>13.8</v>
      </c>
      <c r="E96" s="17">
        <v>5.9</v>
      </c>
      <c r="F96" s="17">
        <v>10</v>
      </c>
      <c r="G96" s="16">
        <v>17.7</v>
      </c>
      <c r="H96" s="16">
        <v>5.9</v>
      </c>
      <c r="I96" s="16">
        <v>10</v>
      </c>
      <c r="J96" s="16"/>
      <c r="K96" s="16">
        <v>17.7</v>
      </c>
      <c r="L96" s="16">
        <v>17.7</v>
      </c>
      <c r="M96" s="16">
        <v>17.6</v>
      </c>
      <c r="N96" s="16">
        <f t="shared" si="16"/>
        <v>70.69999999999999</v>
      </c>
      <c r="O96" s="18"/>
      <c r="P96" s="18"/>
      <c r="Q96" s="19">
        <v>70.7</v>
      </c>
      <c r="R96" s="42">
        <v>97</v>
      </c>
      <c r="S96" s="21">
        <f t="shared" si="17"/>
        <v>137.19943422913718</v>
      </c>
      <c r="T96" s="21">
        <f t="shared" si="18"/>
        <v>26.299999999999997</v>
      </c>
      <c r="U96" s="21" t="s">
        <v>183</v>
      </c>
    </row>
    <row r="97" spans="1:21" ht="25.5">
      <c r="A97" s="23" t="s">
        <v>184</v>
      </c>
      <c r="B97" s="22" t="s">
        <v>185</v>
      </c>
      <c r="C97" s="16"/>
      <c r="D97" s="16"/>
      <c r="E97" s="17">
        <v>1</v>
      </c>
      <c r="F97" s="17">
        <v>3.1</v>
      </c>
      <c r="G97" s="16">
        <v>3</v>
      </c>
      <c r="H97" s="16">
        <v>1</v>
      </c>
      <c r="I97" s="16">
        <v>3.1</v>
      </c>
      <c r="J97" s="16"/>
      <c r="K97" s="16">
        <v>3</v>
      </c>
      <c r="L97" s="16">
        <v>3.1</v>
      </c>
      <c r="M97" s="16">
        <v>3.1</v>
      </c>
      <c r="N97" s="16">
        <f t="shared" si="16"/>
        <v>12.2</v>
      </c>
      <c r="O97" s="18"/>
      <c r="P97" s="18"/>
      <c r="Q97" s="19">
        <v>212.2</v>
      </c>
      <c r="R97" s="19">
        <v>101.7</v>
      </c>
      <c r="S97" s="21">
        <f t="shared" si="17"/>
        <v>47.92648444863337</v>
      </c>
      <c r="T97" s="21">
        <f t="shared" si="18"/>
        <v>-110.49999999999999</v>
      </c>
      <c r="U97" s="20" t="s">
        <v>114</v>
      </c>
    </row>
    <row r="98" spans="1:21" ht="12.75">
      <c r="A98" s="12">
        <v>3</v>
      </c>
      <c r="B98" s="12" t="s">
        <v>186</v>
      </c>
      <c r="C98" s="16">
        <f aca="true" t="shared" si="20" ref="C98:M98">SUM(C12,C44)</f>
        <v>113308.6</v>
      </c>
      <c r="D98" s="16">
        <f t="shared" si="20"/>
        <v>130601.4</v>
      </c>
      <c r="E98" s="17">
        <f t="shared" si="20"/>
        <v>65677.8</v>
      </c>
      <c r="F98" s="17">
        <f t="shared" si="20"/>
        <v>142610.7</v>
      </c>
      <c r="G98" s="16">
        <f t="shared" si="20"/>
        <v>197078.3</v>
      </c>
      <c r="H98" s="16">
        <f t="shared" si="20"/>
        <v>65677.8</v>
      </c>
      <c r="I98" s="16">
        <f t="shared" si="20"/>
        <v>142610.7</v>
      </c>
      <c r="J98" s="16">
        <f t="shared" si="20"/>
        <v>0</v>
      </c>
      <c r="K98" s="16">
        <f t="shared" si="20"/>
        <v>197003.89999999997</v>
      </c>
      <c r="L98" s="16">
        <f t="shared" si="20"/>
        <v>196989.09999999998</v>
      </c>
      <c r="M98" s="16">
        <f t="shared" si="20"/>
        <v>197063.69999999998</v>
      </c>
      <c r="N98" s="16">
        <f t="shared" si="16"/>
        <v>788134.9999999999</v>
      </c>
      <c r="O98" s="18"/>
      <c r="P98" s="18"/>
      <c r="Q98" s="88">
        <f>SUM(Q12,Q44)</f>
        <v>788135.03</v>
      </c>
      <c r="R98" s="21">
        <f>SUM(R12,R44)</f>
        <v>939104.6</v>
      </c>
      <c r="S98" s="21">
        <f t="shared" si="17"/>
        <v>119.15529246301868</v>
      </c>
      <c r="T98" s="21">
        <f t="shared" si="18"/>
        <v>150969.56999999995</v>
      </c>
      <c r="U98" s="21"/>
    </row>
    <row r="99" spans="1:21" ht="12.75">
      <c r="A99" s="12">
        <v>4</v>
      </c>
      <c r="B99" s="12" t="s">
        <v>187</v>
      </c>
      <c r="C99" s="16"/>
      <c r="D99" s="16"/>
      <c r="E99" s="17">
        <v>10838</v>
      </c>
      <c r="F99" s="17">
        <v>55216.5</v>
      </c>
      <c r="G99" s="16">
        <v>32514</v>
      </c>
      <c r="H99" s="16">
        <v>10838</v>
      </c>
      <c r="I99" s="16">
        <v>55216.5</v>
      </c>
      <c r="J99" s="16"/>
      <c r="K99" s="16">
        <v>32514</v>
      </c>
      <c r="L99" s="16">
        <v>32514</v>
      </c>
      <c r="M99" s="16">
        <v>32514</v>
      </c>
      <c r="N99" s="16">
        <f t="shared" si="16"/>
        <v>130056</v>
      </c>
      <c r="O99" s="18"/>
      <c r="P99" s="18"/>
      <c r="Q99" s="19">
        <v>130056</v>
      </c>
      <c r="R99" s="19">
        <v>-63599.3</v>
      </c>
      <c r="S99" s="21">
        <f t="shared" si="17"/>
        <v>-48.901473211539646</v>
      </c>
      <c r="T99" s="21">
        <f t="shared" si="18"/>
        <v>-193655.3</v>
      </c>
      <c r="U99" s="20"/>
    </row>
    <row r="100" spans="1:21" ht="12.75">
      <c r="A100" s="12">
        <v>5</v>
      </c>
      <c r="B100" s="12" t="s">
        <v>188</v>
      </c>
      <c r="C100" s="16">
        <f aca="true" t="shared" si="21" ref="C100:I100">SUM(C98:C99)</f>
        <v>113308.6</v>
      </c>
      <c r="D100" s="16">
        <f t="shared" si="21"/>
        <v>130601.4</v>
      </c>
      <c r="E100" s="17">
        <f t="shared" si="21"/>
        <v>76515.8</v>
      </c>
      <c r="F100" s="17">
        <f t="shared" si="21"/>
        <v>197827.2</v>
      </c>
      <c r="G100" s="16">
        <f t="shared" si="21"/>
        <v>229592.3</v>
      </c>
      <c r="H100" s="16">
        <f t="shared" si="21"/>
        <v>76515.8</v>
      </c>
      <c r="I100" s="16">
        <f t="shared" si="21"/>
        <v>197827.2</v>
      </c>
      <c r="J100" s="16"/>
      <c r="K100" s="16">
        <f>SUM(K98:K99)</f>
        <v>229517.89999999997</v>
      </c>
      <c r="L100" s="16">
        <f>SUM(L98:L99)</f>
        <v>229503.09999999998</v>
      </c>
      <c r="M100" s="16">
        <f>SUM(M98:M99)</f>
        <v>229577.69999999998</v>
      </c>
      <c r="N100" s="16">
        <f t="shared" si="16"/>
        <v>918190.9999999999</v>
      </c>
      <c r="O100" s="18"/>
      <c r="P100" s="18"/>
      <c r="Q100" s="19">
        <f>SUM(Q98,Q99)</f>
        <v>918191.03</v>
      </c>
      <c r="R100" s="21">
        <v>875505.3</v>
      </c>
      <c r="S100" s="21">
        <f t="shared" si="17"/>
        <v>95.35110574974796</v>
      </c>
      <c r="T100" s="21">
        <f t="shared" si="18"/>
        <v>-42685.72999999998</v>
      </c>
      <c r="U100" s="21"/>
    </row>
    <row r="101" spans="1:21" ht="12.75">
      <c r="A101" s="12"/>
      <c r="B101" s="12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8"/>
      <c r="P101" s="18"/>
      <c r="Q101" s="19">
        <f>SUM(G101+K101+L101)</f>
        <v>0</v>
      </c>
      <c r="R101" s="19"/>
      <c r="S101" s="21"/>
      <c r="T101" s="21"/>
      <c r="U101" s="20"/>
    </row>
    <row r="102" spans="1:21" ht="12.75">
      <c r="A102" s="12">
        <v>6</v>
      </c>
      <c r="B102" s="12" t="s">
        <v>189</v>
      </c>
      <c r="C102" s="16">
        <v>2607</v>
      </c>
      <c r="D102" s="16">
        <v>3031</v>
      </c>
      <c r="E102" s="17">
        <v>1014.8</v>
      </c>
      <c r="F102" s="17">
        <v>2041.8</v>
      </c>
      <c r="G102" s="16">
        <v>3045</v>
      </c>
      <c r="H102" s="16">
        <v>1014.8</v>
      </c>
      <c r="I102" s="16">
        <v>2041.8</v>
      </c>
      <c r="J102" s="16"/>
      <c r="K102" s="16">
        <v>3044</v>
      </c>
      <c r="L102" s="16">
        <v>3044</v>
      </c>
      <c r="M102" s="16">
        <v>3045</v>
      </c>
      <c r="N102" s="16">
        <f>SUM(G102,K102,L102,M102)</f>
        <v>12178</v>
      </c>
      <c r="O102" s="18"/>
      <c r="P102" s="18"/>
      <c r="Q102" s="19">
        <v>12178</v>
      </c>
      <c r="R102" s="19">
        <v>11158</v>
      </c>
      <c r="S102" s="21">
        <f>R102/Q102*100</f>
        <v>91.62424043356873</v>
      </c>
      <c r="T102" s="21">
        <f>SUM(R102-Q102)</f>
        <v>-1020</v>
      </c>
      <c r="U102" s="20"/>
    </row>
    <row r="103" spans="1:21" ht="12.75">
      <c r="A103" s="80">
        <v>7</v>
      </c>
      <c r="B103" s="12" t="s">
        <v>190</v>
      </c>
      <c r="C103" s="16">
        <v>33.9</v>
      </c>
      <c r="D103" s="16">
        <v>34.4</v>
      </c>
      <c r="E103" s="17">
        <v>26</v>
      </c>
      <c r="F103" s="17">
        <v>22</v>
      </c>
      <c r="G103" s="16">
        <v>26</v>
      </c>
      <c r="H103" s="16">
        <v>26</v>
      </c>
      <c r="I103" s="16">
        <v>22</v>
      </c>
      <c r="J103" s="16"/>
      <c r="K103" s="16">
        <v>26</v>
      </c>
      <c r="L103" s="16">
        <v>26</v>
      </c>
      <c r="M103" s="16">
        <v>26</v>
      </c>
      <c r="N103" s="16">
        <v>26</v>
      </c>
      <c r="O103" s="18"/>
      <c r="P103" s="18"/>
      <c r="Q103" s="19">
        <v>26</v>
      </c>
      <c r="R103" s="19">
        <v>20.5</v>
      </c>
      <c r="S103" s="21">
        <f>R103/Q103*100</f>
        <v>78.84615384615384</v>
      </c>
      <c r="T103" s="21">
        <f>SUM(R103-Q103)</f>
        <v>-5.5</v>
      </c>
      <c r="U103" s="20"/>
    </row>
    <row r="104" spans="1:21" ht="12.75">
      <c r="A104" s="80"/>
      <c r="B104" s="12" t="s">
        <v>191</v>
      </c>
      <c r="C104" s="16">
        <v>1337</v>
      </c>
      <c r="D104" s="16">
        <v>1586</v>
      </c>
      <c r="E104" s="17">
        <v>356.6</v>
      </c>
      <c r="F104" s="17">
        <v>575.8</v>
      </c>
      <c r="G104" s="16">
        <v>1070</v>
      </c>
      <c r="H104" s="16">
        <v>356.6</v>
      </c>
      <c r="I104" s="16">
        <v>575.8</v>
      </c>
      <c r="J104" s="16"/>
      <c r="K104" s="16">
        <v>1070</v>
      </c>
      <c r="L104" s="16">
        <v>1070</v>
      </c>
      <c r="M104" s="16">
        <v>1069</v>
      </c>
      <c r="N104" s="16">
        <f>SUM(G104,K104,L104,M104)</f>
        <v>4279</v>
      </c>
      <c r="O104" s="18"/>
      <c r="P104" s="18"/>
      <c r="Q104" s="19">
        <v>4461</v>
      </c>
      <c r="R104" s="19">
        <v>2877</v>
      </c>
      <c r="S104" s="21">
        <f>R104/Q104*100</f>
        <v>64.49226630800268</v>
      </c>
      <c r="T104" s="21">
        <f>SUM(R104-Q104)</f>
        <v>-1584</v>
      </c>
      <c r="U104" s="20"/>
    </row>
    <row r="105" spans="1:21" ht="12.75">
      <c r="A105" s="12">
        <v>8</v>
      </c>
      <c r="B105" s="43" t="s">
        <v>192</v>
      </c>
      <c r="C105" s="44"/>
      <c r="D105" s="44"/>
      <c r="E105" s="44"/>
      <c r="F105" s="44"/>
      <c r="G105" s="16"/>
      <c r="H105" s="16"/>
      <c r="I105" s="16"/>
      <c r="J105" s="16"/>
      <c r="K105" s="16"/>
      <c r="L105" s="16"/>
      <c r="M105" s="16"/>
      <c r="N105" s="16">
        <f>SUM(G105,K105,L105,M105)</f>
        <v>0</v>
      </c>
      <c r="O105" s="18"/>
      <c r="P105" s="18"/>
      <c r="Q105" s="19">
        <v>64.71</v>
      </c>
      <c r="R105" s="45">
        <f>SUM(R98/R102)</f>
        <v>84.16424090338771</v>
      </c>
      <c r="S105" s="21"/>
      <c r="T105" s="21"/>
      <c r="U105" s="20"/>
    </row>
    <row r="106" spans="1:21" ht="12.75">
      <c r="A106" s="12">
        <v>8</v>
      </c>
      <c r="B106" s="12" t="s">
        <v>193</v>
      </c>
      <c r="C106" s="16">
        <v>43.46</v>
      </c>
      <c r="D106" s="16">
        <v>43.09</v>
      </c>
      <c r="E106" s="46">
        <f aca="true" t="shared" si="22" ref="E106:N106">SUM(E100/E102)</f>
        <v>75.39988175009854</v>
      </c>
      <c r="F106" s="46">
        <f t="shared" si="22"/>
        <v>96.88862768145755</v>
      </c>
      <c r="G106" s="47">
        <f t="shared" si="22"/>
        <v>75.39977011494253</v>
      </c>
      <c r="H106" s="47">
        <f t="shared" si="22"/>
        <v>75.39988175009854</v>
      </c>
      <c r="I106" s="47">
        <f t="shared" si="22"/>
        <v>96.88862768145755</v>
      </c>
      <c r="J106" s="47" t="e">
        <f t="shared" si="22"/>
        <v>#DIV/0!</v>
      </c>
      <c r="K106" s="47">
        <f t="shared" si="22"/>
        <v>75.4000985545335</v>
      </c>
      <c r="L106" s="47">
        <f t="shared" si="22"/>
        <v>75.39523653088041</v>
      </c>
      <c r="M106" s="47">
        <f t="shared" si="22"/>
        <v>75.39497536945812</v>
      </c>
      <c r="N106" s="47">
        <f t="shared" si="22"/>
        <v>75.397520118246</v>
      </c>
      <c r="O106" s="18"/>
      <c r="P106" s="18"/>
      <c r="Q106" s="48">
        <f>SUM(Q100/Q102)</f>
        <v>75.39752258170472</v>
      </c>
      <c r="R106" s="48"/>
      <c r="S106" s="20"/>
      <c r="T106" s="20"/>
      <c r="U106" s="20"/>
    </row>
    <row r="109" spans="2:22" ht="15.75">
      <c r="B109" s="49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85"/>
      <c r="S109" s="85"/>
      <c r="T109" s="49"/>
      <c r="U109" s="85"/>
      <c r="V109" s="85"/>
    </row>
  </sheetData>
  <sheetProtection selectLockedCells="1" selectUnlockedCells="1"/>
  <mergeCells count="38">
    <mergeCell ref="T10:T11"/>
    <mergeCell ref="U10:U11"/>
    <mergeCell ref="A72:A82"/>
    <mergeCell ref="A103:A104"/>
    <mergeCell ref="R109:S109"/>
    <mergeCell ref="U109:V109"/>
    <mergeCell ref="L10:L11"/>
    <mergeCell ref="M10:M11"/>
    <mergeCell ref="N10:N11"/>
    <mergeCell ref="Q10:Q11"/>
    <mergeCell ref="R10:R11"/>
    <mergeCell ref="S10:S11"/>
    <mergeCell ref="A8:U9"/>
    <mergeCell ref="B10:B11"/>
    <mergeCell ref="C10:C11"/>
    <mergeCell ref="D10:D11"/>
    <mergeCell ref="E10:F10"/>
    <mergeCell ref="G10:G11"/>
    <mergeCell ref="H10:H11"/>
    <mergeCell ref="I10:I11"/>
    <mergeCell ref="J10:J11"/>
    <mergeCell ref="K10:K11"/>
    <mergeCell ref="L3:L4"/>
    <mergeCell ref="M3:M4"/>
    <mergeCell ref="N3:N4"/>
    <mergeCell ref="Q3:Q4"/>
    <mergeCell ref="R3:R4"/>
    <mergeCell ref="S3:S4"/>
    <mergeCell ref="A1:S2"/>
    <mergeCell ref="B3:B4"/>
    <mergeCell ref="C3:C4"/>
    <mergeCell ref="D3:D4"/>
    <mergeCell ref="E3:F3"/>
    <mergeCell ref="G3:G4"/>
    <mergeCell ref="H3:H4"/>
    <mergeCell ref="I3:I4"/>
    <mergeCell ref="J3:J4"/>
    <mergeCell ref="K3:K4"/>
  </mergeCells>
  <printOptions/>
  <pageMargins left="0.3798611111111111" right="0.1701388888888889" top="0.1798611111111111" bottom="0.179861111111111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71">
      <selection activeCell="S84" sqref="S84"/>
    </sheetView>
  </sheetViews>
  <sheetFormatPr defaultColWidth="11.00390625" defaultRowHeight="12.75"/>
  <cols>
    <col min="1" max="1" width="6.421875" style="1" customWidth="1"/>
    <col min="2" max="2" width="33.7109375" style="1" customWidth="1"/>
    <col min="3" max="16" width="0" style="1" hidden="1" customWidth="1"/>
    <col min="17" max="17" width="9.7109375" style="1" customWidth="1"/>
    <col min="18" max="18" width="8.8515625" style="1" customWidth="1"/>
    <col min="19" max="19" width="9.421875" style="1" customWidth="1"/>
    <col min="20" max="20" width="0" style="1" hidden="1" customWidth="1"/>
    <col min="21" max="21" width="20.8515625" style="1" customWidth="1"/>
    <col min="22" max="16384" width="11.00390625" style="1" customWidth="1"/>
  </cols>
  <sheetData>
    <row r="1" spans="1:21" ht="12.75" customHeight="1">
      <c r="A1" s="86" t="s">
        <v>194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ht="37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ht="25.5" customHeight="1">
      <c r="A3" s="12" t="s">
        <v>1</v>
      </c>
      <c r="B3" s="80" t="s">
        <v>2</v>
      </c>
      <c r="C3" s="80" t="s">
        <v>3</v>
      </c>
      <c r="D3" s="80" t="s">
        <v>4</v>
      </c>
      <c r="E3" s="80" t="s">
        <v>5</v>
      </c>
      <c r="F3" s="80"/>
      <c r="G3" s="80" t="s">
        <v>3</v>
      </c>
      <c r="H3" s="80" t="s">
        <v>6</v>
      </c>
      <c r="I3" s="80" t="s">
        <v>7</v>
      </c>
      <c r="J3" s="80"/>
      <c r="K3" s="80" t="s">
        <v>4</v>
      </c>
      <c r="L3" s="80" t="s">
        <v>8</v>
      </c>
      <c r="M3" s="80" t="s">
        <v>9</v>
      </c>
      <c r="N3" s="80" t="s">
        <v>10</v>
      </c>
      <c r="O3" s="51"/>
      <c r="P3" s="51"/>
      <c r="Q3" s="81" t="s">
        <v>11</v>
      </c>
      <c r="R3" s="81" t="s">
        <v>12</v>
      </c>
      <c r="S3" s="81" t="s">
        <v>13</v>
      </c>
      <c r="T3" s="82" t="s">
        <v>14</v>
      </c>
      <c r="U3" s="83" t="s">
        <v>15</v>
      </c>
    </row>
    <row r="4" spans="1:21" ht="12.75">
      <c r="A4" s="12" t="s">
        <v>195</v>
      </c>
      <c r="B4" s="80"/>
      <c r="C4" s="80"/>
      <c r="D4" s="80"/>
      <c r="E4" s="15" t="s">
        <v>17</v>
      </c>
      <c r="F4" s="15" t="s">
        <v>18</v>
      </c>
      <c r="G4" s="80"/>
      <c r="H4" s="80"/>
      <c r="I4" s="80"/>
      <c r="J4" s="80"/>
      <c r="K4" s="80"/>
      <c r="L4" s="80"/>
      <c r="M4" s="80"/>
      <c r="N4" s="80"/>
      <c r="O4" s="51"/>
      <c r="P4" s="51"/>
      <c r="Q4" s="81"/>
      <c r="R4" s="81"/>
      <c r="S4" s="81"/>
      <c r="T4" s="82"/>
      <c r="U4" s="83"/>
    </row>
    <row r="5" spans="1:21" ht="25.5" customHeight="1">
      <c r="A5" s="52">
        <v>1</v>
      </c>
      <c r="B5" s="37" t="s">
        <v>19</v>
      </c>
      <c r="C5" s="53">
        <f>SUM(C6,C13,C19,C20,C22)</f>
        <v>59893.00000000001</v>
      </c>
      <c r="D5" s="53">
        <f>SUM(D6,D13,D19,D20,D22)</f>
        <v>64089.399999999994</v>
      </c>
      <c r="E5" s="54">
        <f>SUM(E6,E13,E19,E20,E22)</f>
        <v>58185.1</v>
      </c>
      <c r="F5" s="54">
        <f>SUM(F6,F13,F19,F20,F22)</f>
        <v>116415.8</v>
      </c>
      <c r="G5" s="53"/>
      <c r="H5" s="53">
        <f aca="true" t="shared" si="0" ref="H5:N5">SUM(H6,H13,H19,H20,H22)</f>
        <v>174555.6</v>
      </c>
      <c r="I5" s="53">
        <f t="shared" si="0"/>
        <v>58185.1</v>
      </c>
      <c r="J5" s="53">
        <f t="shared" si="0"/>
        <v>116415.8</v>
      </c>
      <c r="K5" s="53">
        <f t="shared" si="0"/>
        <v>174555.4</v>
      </c>
      <c r="L5" s="53">
        <f t="shared" si="0"/>
        <v>174555.5</v>
      </c>
      <c r="M5" s="53">
        <f t="shared" si="0"/>
        <v>174555.2</v>
      </c>
      <c r="N5" s="53">
        <f t="shared" si="0"/>
        <v>698221.7000000001</v>
      </c>
      <c r="O5" s="55"/>
      <c r="P5" s="55"/>
      <c r="Q5" s="39">
        <f>SUM(Q6,Q13,Q19,Q20,Q22)</f>
        <v>698221.7400000001</v>
      </c>
      <c r="R5" s="39">
        <f>SUM(R6,R13,R19,R20,R22)</f>
        <v>945625.7000000001</v>
      </c>
      <c r="S5" s="56">
        <f aca="true" t="shared" si="1" ref="S5:S17">R5/Q5*100</f>
        <v>135.4334369479816</v>
      </c>
      <c r="T5" s="56">
        <f aca="true" t="shared" si="2" ref="T5:T34">SUM(R5-Q5)</f>
        <v>247403.95999999996</v>
      </c>
      <c r="U5" s="39"/>
    </row>
    <row r="6" spans="1:21" ht="25.5">
      <c r="A6" s="53">
        <v>1</v>
      </c>
      <c r="B6" s="22" t="s">
        <v>20</v>
      </c>
      <c r="C6" s="53">
        <f>SUM(C7:C11)</f>
        <v>24911.1</v>
      </c>
      <c r="D6" s="53">
        <f>SUM(D7:D11)</f>
        <v>25612.899999999998</v>
      </c>
      <c r="E6" s="54">
        <f>SUM(E7:E11)</f>
        <v>10522.7</v>
      </c>
      <c r="F6" s="54">
        <f>SUM(F7:F11)</f>
        <v>16858</v>
      </c>
      <c r="G6" s="53"/>
      <c r="H6" s="53">
        <f aca="true" t="shared" si="3" ref="H6:N6">SUM(H7:H11)</f>
        <v>31568.300000000003</v>
      </c>
      <c r="I6" s="53">
        <f t="shared" si="3"/>
        <v>10522.7</v>
      </c>
      <c r="J6" s="53">
        <f t="shared" si="3"/>
        <v>16858</v>
      </c>
      <c r="K6" s="53">
        <f t="shared" si="3"/>
        <v>31568.300000000003</v>
      </c>
      <c r="L6" s="53">
        <f t="shared" si="3"/>
        <v>31568.300000000003</v>
      </c>
      <c r="M6" s="53">
        <f t="shared" si="3"/>
        <v>31568.2</v>
      </c>
      <c r="N6" s="53">
        <f t="shared" si="3"/>
        <v>126273.1</v>
      </c>
      <c r="O6" s="55"/>
      <c r="P6" s="55"/>
      <c r="Q6" s="39">
        <f>SUM(Q7,Q8,Q9,Q10,Q11)</f>
        <v>126273.08</v>
      </c>
      <c r="R6" s="39">
        <f>SUM(R7:R11)</f>
        <v>113081.9</v>
      </c>
      <c r="S6" s="56">
        <f t="shared" si="1"/>
        <v>89.5534503474533</v>
      </c>
      <c r="T6" s="56">
        <f t="shared" si="2"/>
        <v>-13191.180000000008</v>
      </c>
      <c r="U6" s="39"/>
    </row>
    <row r="7" spans="1:21" ht="38.25">
      <c r="A7" s="57" t="s">
        <v>21</v>
      </c>
      <c r="B7" s="22" t="s">
        <v>22</v>
      </c>
      <c r="C7" s="58">
        <v>67</v>
      </c>
      <c r="D7" s="58">
        <v>67.1</v>
      </c>
      <c r="E7" s="59">
        <v>207.1</v>
      </c>
      <c r="F7" s="59">
        <v>690.8</v>
      </c>
      <c r="G7" s="53"/>
      <c r="H7" s="53">
        <v>621.4</v>
      </c>
      <c r="I7" s="53">
        <v>207.1</v>
      </c>
      <c r="J7" s="53">
        <v>690.8</v>
      </c>
      <c r="K7" s="53">
        <v>621.4</v>
      </c>
      <c r="L7" s="53">
        <v>621.5</v>
      </c>
      <c r="M7" s="53">
        <v>621.4</v>
      </c>
      <c r="N7" s="53">
        <f>SUM(H7,K7,L7,M7)</f>
        <v>2485.7</v>
      </c>
      <c r="O7" s="55"/>
      <c r="P7" s="55"/>
      <c r="Q7" s="39">
        <v>2485.73</v>
      </c>
      <c r="R7" s="39">
        <v>3704.1</v>
      </c>
      <c r="S7" s="56">
        <f t="shared" si="1"/>
        <v>149.0145751952143</v>
      </c>
      <c r="T7" s="56">
        <f t="shared" si="2"/>
        <v>1218.37</v>
      </c>
      <c r="U7" s="20" t="s">
        <v>23</v>
      </c>
    </row>
    <row r="8" spans="1:21" ht="25.5">
      <c r="A8" s="57" t="s">
        <v>24</v>
      </c>
      <c r="B8" s="22" t="s">
        <v>25</v>
      </c>
      <c r="C8" s="58"/>
      <c r="D8" s="58"/>
      <c r="E8" s="59">
        <v>5.8</v>
      </c>
      <c r="F8" s="59">
        <v>62.2</v>
      </c>
      <c r="G8" s="53"/>
      <c r="H8" s="53">
        <v>17.3</v>
      </c>
      <c r="I8" s="53">
        <v>5.8</v>
      </c>
      <c r="J8" s="53">
        <v>62.2</v>
      </c>
      <c r="K8" s="53">
        <v>17.4</v>
      </c>
      <c r="L8" s="53">
        <v>17.3</v>
      </c>
      <c r="M8" s="53">
        <v>17.3</v>
      </c>
      <c r="N8" s="53">
        <f>SUM(H8,K8,L8,M8)</f>
        <v>69.3</v>
      </c>
      <c r="O8" s="55"/>
      <c r="P8" s="55"/>
      <c r="Q8" s="39">
        <v>69.3</v>
      </c>
      <c r="R8" s="39">
        <v>92.1</v>
      </c>
      <c r="S8" s="56">
        <f t="shared" si="1"/>
        <v>132.9004329004329</v>
      </c>
      <c r="T8" s="56">
        <f t="shared" si="2"/>
        <v>22.799999999999997</v>
      </c>
      <c r="U8" s="20" t="s">
        <v>196</v>
      </c>
    </row>
    <row r="9" spans="1:21" ht="25.5">
      <c r="A9" s="57" t="s">
        <v>27</v>
      </c>
      <c r="B9" s="22" t="s">
        <v>28</v>
      </c>
      <c r="C9" s="58">
        <v>1747</v>
      </c>
      <c r="D9" s="58">
        <v>2620.5</v>
      </c>
      <c r="E9" s="59">
        <v>1456.5</v>
      </c>
      <c r="F9" s="59">
        <v>3367.3</v>
      </c>
      <c r="G9" s="53"/>
      <c r="H9" s="53">
        <v>4369.6</v>
      </c>
      <c r="I9" s="53">
        <v>1456.5</v>
      </c>
      <c r="J9" s="53">
        <v>3367.3</v>
      </c>
      <c r="K9" s="53">
        <v>4369.6</v>
      </c>
      <c r="L9" s="53">
        <v>4369.6</v>
      </c>
      <c r="M9" s="53">
        <v>4369.6</v>
      </c>
      <c r="N9" s="53">
        <f>SUM(H9,K9,L9,M9)</f>
        <v>17478.4</v>
      </c>
      <c r="O9" s="55"/>
      <c r="P9" s="55"/>
      <c r="Q9" s="39">
        <v>17478.36</v>
      </c>
      <c r="R9" s="39">
        <v>21695.5</v>
      </c>
      <c r="S9" s="56">
        <f t="shared" si="1"/>
        <v>124.12777857876827</v>
      </c>
      <c r="T9" s="56">
        <f t="shared" si="2"/>
        <v>4217.139999999999</v>
      </c>
      <c r="U9" s="20" t="s">
        <v>29</v>
      </c>
    </row>
    <row r="10" spans="1:21" ht="12.75">
      <c r="A10" s="57" t="s">
        <v>30</v>
      </c>
      <c r="B10" s="22" t="s">
        <v>31</v>
      </c>
      <c r="C10" s="58">
        <v>171.8</v>
      </c>
      <c r="D10" s="58"/>
      <c r="E10" s="59">
        <v>48.2</v>
      </c>
      <c r="F10" s="59">
        <v>138.7</v>
      </c>
      <c r="G10" s="53"/>
      <c r="H10" s="53">
        <v>144.6</v>
      </c>
      <c r="I10" s="53">
        <v>48.2</v>
      </c>
      <c r="J10" s="53">
        <v>138.7</v>
      </c>
      <c r="K10" s="53">
        <v>144.5</v>
      </c>
      <c r="L10" s="53">
        <v>144.5</v>
      </c>
      <c r="M10" s="53">
        <v>144.5</v>
      </c>
      <c r="N10" s="53">
        <f>SUM(H10,K10,L10,M10)</f>
        <v>578.1</v>
      </c>
      <c r="O10" s="55"/>
      <c r="P10" s="55"/>
      <c r="Q10" s="39">
        <v>578.13</v>
      </c>
      <c r="R10" s="39">
        <v>777</v>
      </c>
      <c r="S10" s="56">
        <f t="shared" si="1"/>
        <v>134.39883763167452</v>
      </c>
      <c r="T10" s="56">
        <f t="shared" si="2"/>
        <v>198.87</v>
      </c>
      <c r="U10" s="39" t="s">
        <v>197</v>
      </c>
    </row>
    <row r="11" spans="1:21" ht="38.25">
      <c r="A11" s="57" t="s">
        <v>33</v>
      </c>
      <c r="B11" s="22" t="s">
        <v>34</v>
      </c>
      <c r="C11" s="58">
        <v>22925.3</v>
      </c>
      <c r="D11" s="58">
        <v>22925.3</v>
      </c>
      <c r="E11" s="59">
        <v>8805.1</v>
      </c>
      <c r="F11" s="59">
        <v>12599</v>
      </c>
      <c r="G11" s="53"/>
      <c r="H11" s="53">
        <v>26415.4</v>
      </c>
      <c r="I11" s="53">
        <v>8805.1</v>
      </c>
      <c r="J11" s="53">
        <v>12599</v>
      </c>
      <c r="K11" s="53">
        <v>26415.4</v>
      </c>
      <c r="L11" s="53">
        <v>26415.4</v>
      </c>
      <c r="M11" s="53">
        <v>26415.4</v>
      </c>
      <c r="N11" s="53">
        <f>SUM(H11,K11,L11,M11)</f>
        <v>105661.6</v>
      </c>
      <c r="O11" s="55"/>
      <c r="P11" s="55"/>
      <c r="Q11" s="39">
        <v>105661.56</v>
      </c>
      <c r="R11" s="39">
        <v>86813.2</v>
      </c>
      <c r="S11" s="56">
        <f t="shared" si="1"/>
        <v>82.16157323439101</v>
      </c>
      <c r="T11" s="56">
        <f t="shared" si="2"/>
        <v>-18848.36</v>
      </c>
      <c r="U11" s="20" t="s">
        <v>35</v>
      </c>
    </row>
    <row r="12" spans="1:21" ht="12.75" hidden="1">
      <c r="A12" s="57" t="s">
        <v>36</v>
      </c>
      <c r="B12" s="22" t="s">
        <v>34</v>
      </c>
      <c r="C12" s="58"/>
      <c r="D12" s="58"/>
      <c r="E12" s="58"/>
      <c r="F12" s="58"/>
      <c r="G12" s="53"/>
      <c r="H12" s="53"/>
      <c r="I12" s="53"/>
      <c r="J12" s="53"/>
      <c r="K12" s="53"/>
      <c r="L12" s="53"/>
      <c r="M12" s="53"/>
      <c r="N12" s="53"/>
      <c r="O12" s="55"/>
      <c r="P12" s="55"/>
      <c r="Q12" s="39">
        <f>SUM(H12+K12+L12)</f>
        <v>0</v>
      </c>
      <c r="R12" s="39"/>
      <c r="S12" s="56" t="e">
        <f t="shared" si="1"/>
        <v>#DIV/0!</v>
      </c>
      <c r="T12" s="56">
        <f t="shared" si="2"/>
        <v>0</v>
      </c>
      <c r="U12" s="39"/>
    </row>
    <row r="13" spans="1:21" ht="25.5">
      <c r="A13" s="57">
        <v>2</v>
      </c>
      <c r="B13" s="22" t="s">
        <v>42</v>
      </c>
      <c r="C13" s="53">
        <v>27874.5</v>
      </c>
      <c r="D13" s="53">
        <v>32520.5</v>
      </c>
      <c r="E13" s="54">
        <f>SUM(E14:E16)</f>
        <v>23176.5</v>
      </c>
      <c r="F13" s="54">
        <f>SUM(F14:F16)</f>
        <v>55549.5</v>
      </c>
      <c r="G13" s="53"/>
      <c r="H13" s="53">
        <f>SUM(H14:H16)</f>
        <v>69529.5</v>
      </c>
      <c r="I13" s="53">
        <f>SUM(I14,I16)</f>
        <v>23176.5</v>
      </c>
      <c r="J13" s="53">
        <f>SUM(J14:J16)</f>
        <v>55549.5</v>
      </c>
      <c r="K13" s="53">
        <f>SUM(K14:K16)</f>
        <v>69529.3</v>
      </c>
      <c r="L13" s="53">
        <f>SUM(L14:L16)</f>
        <v>69529.3</v>
      </c>
      <c r="M13" s="53">
        <f>SUM(M14:M16)</f>
        <v>69529.3</v>
      </c>
      <c r="N13" s="53">
        <f>SUM(H13,K13,L13,M13)</f>
        <v>278117.39999999997</v>
      </c>
      <c r="O13" s="55"/>
      <c r="P13" s="55"/>
      <c r="Q13" s="39">
        <f>SUM(Q14,Q16,Q18)</f>
        <v>278117.43</v>
      </c>
      <c r="R13" s="39">
        <f>SUM(R14,R16,R18)</f>
        <v>407631.50000000006</v>
      </c>
      <c r="S13" s="56">
        <f t="shared" si="1"/>
        <v>146.56812411936932</v>
      </c>
      <c r="T13" s="56">
        <f t="shared" si="2"/>
        <v>129514.07000000007</v>
      </c>
      <c r="U13" s="39"/>
    </row>
    <row r="14" spans="1:21" ht="32.25" customHeight="1">
      <c r="A14" s="57" t="s">
        <v>43</v>
      </c>
      <c r="B14" s="22" t="s">
        <v>44</v>
      </c>
      <c r="C14" s="53">
        <v>25877</v>
      </c>
      <c r="D14" s="53">
        <v>30190</v>
      </c>
      <c r="E14" s="54">
        <v>21088.7</v>
      </c>
      <c r="F14" s="54">
        <v>42254.2</v>
      </c>
      <c r="G14" s="53"/>
      <c r="H14" s="53">
        <v>63266.1</v>
      </c>
      <c r="I14" s="53">
        <v>21088.7</v>
      </c>
      <c r="J14" s="53">
        <v>42254.2</v>
      </c>
      <c r="K14" s="53">
        <v>63266</v>
      </c>
      <c r="L14" s="53">
        <v>63266</v>
      </c>
      <c r="M14" s="53">
        <v>63266</v>
      </c>
      <c r="N14" s="53">
        <f>SUM(H14,K14,L14,M14)</f>
        <v>253064.1</v>
      </c>
      <c r="O14" s="55"/>
      <c r="P14" s="55"/>
      <c r="Q14" s="39">
        <v>253064.09</v>
      </c>
      <c r="R14" s="39">
        <v>367460.4</v>
      </c>
      <c r="S14" s="56">
        <f t="shared" si="1"/>
        <v>145.20448159989826</v>
      </c>
      <c r="T14" s="56">
        <f t="shared" si="2"/>
        <v>114396.31000000003</v>
      </c>
      <c r="U14" s="20" t="s">
        <v>198</v>
      </c>
    </row>
    <row r="15" spans="1:21" ht="18.75" customHeight="1" hidden="1">
      <c r="A15" s="57" t="s">
        <v>46</v>
      </c>
      <c r="B15" s="60" t="s">
        <v>47</v>
      </c>
      <c r="C15" s="53"/>
      <c r="D15" s="53"/>
      <c r="E15" s="54"/>
      <c r="F15" s="54">
        <v>8291.3</v>
      </c>
      <c r="G15" s="53"/>
      <c r="H15" s="53"/>
      <c r="I15" s="53"/>
      <c r="J15" s="53">
        <v>8291.3</v>
      </c>
      <c r="K15" s="53" t="s">
        <v>199</v>
      </c>
      <c r="L15" s="53" t="s">
        <v>41</v>
      </c>
      <c r="M15" s="53" t="s">
        <v>41</v>
      </c>
      <c r="N15" s="53" t="s">
        <v>41</v>
      </c>
      <c r="O15" s="55"/>
      <c r="P15" s="55"/>
      <c r="Q15" s="39" t="e">
        <f>SUM(H15+K15+L15)</f>
        <v>#VALUE!</v>
      </c>
      <c r="R15" s="39"/>
      <c r="S15" s="56" t="e">
        <f t="shared" si="1"/>
        <v>#VALUE!</v>
      </c>
      <c r="T15" s="56" t="e">
        <f t="shared" si="2"/>
        <v>#VALUE!</v>
      </c>
      <c r="U15" s="39"/>
    </row>
    <row r="16" spans="1:21" ht="25.5">
      <c r="A16" s="57" t="s">
        <v>46</v>
      </c>
      <c r="B16" s="22" t="s">
        <v>48</v>
      </c>
      <c r="C16" s="53">
        <v>1997.5</v>
      </c>
      <c r="D16" s="53">
        <v>2330.5</v>
      </c>
      <c r="E16" s="54">
        <v>2087.8</v>
      </c>
      <c r="F16" s="54">
        <v>5004</v>
      </c>
      <c r="G16" s="53"/>
      <c r="H16" s="53">
        <v>6263.4</v>
      </c>
      <c r="I16" s="53">
        <v>2087.8</v>
      </c>
      <c r="J16" s="53">
        <v>5004</v>
      </c>
      <c r="K16" s="53">
        <v>6263.3</v>
      </c>
      <c r="L16" s="53">
        <v>6263.3</v>
      </c>
      <c r="M16" s="53">
        <v>6263.3</v>
      </c>
      <c r="N16" s="53">
        <f>SUM(H16,K16,L16,M16)</f>
        <v>25053.3</v>
      </c>
      <c r="O16" s="55"/>
      <c r="P16" s="55"/>
      <c r="Q16" s="39">
        <v>25053.34</v>
      </c>
      <c r="R16" s="39">
        <v>38526.2</v>
      </c>
      <c r="S16" s="56">
        <f t="shared" si="1"/>
        <v>153.77670202855188</v>
      </c>
      <c r="T16" s="56">
        <f t="shared" si="2"/>
        <v>13472.859999999997</v>
      </c>
      <c r="U16" s="20" t="s">
        <v>49</v>
      </c>
    </row>
    <row r="17" spans="1:21" ht="12.75" hidden="1">
      <c r="A17" s="57" t="s">
        <v>50</v>
      </c>
      <c r="B17" s="60" t="s">
        <v>200</v>
      </c>
      <c r="C17" s="53"/>
      <c r="D17" s="53"/>
      <c r="E17" s="53"/>
      <c r="F17" s="53"/>
      <c r="G17" s="53"/>
      <c r="H17" s="53">
        <f>SUM(E17:F17)</f>
        <v>0</v>
      </c>
      <c r="I17" s="53"/>
      <c r="J17" s="53"/>
      <c r="K17" s="53">
        <f>SUM(I17:J17)</f>
        <v>0</v>
      </c>
      <c r="L17" s="53"/>
      <c r="M17" s="53"/>
      <c r="N17" s="53">
        <f>SUM(H17:M17)</f>
        <v>0</v>
      </c>
      <c r="O17" s="55"/>
      <c r="P17" s="55"/>
      <c r="Q17" s="39">
        <f>SUM(H17+K17+L17)</f>
        <v>0</v>
      </c>
      <c r="R17" s="39"/>
      <c r="S17" s="56" t="e">
        <f t="shared" si="1"/>
        <v>#DIV/0!</v>
      </c>
      <c r="T17" s="56">
        <f t="shared" si="2"/>
        <v>0</v>
      </c>
      <c r="U17" s="39"/>
    </row>
    <row r="18" spans="1:21" ht="38.25">
      <c r="A18" s="57" t="s">
        <v>50</v>
      </c>
      <c r="B18" s="27" t="s">
        <v>51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5"/>
      <c r="P18" s="55"/>
      <c r="Q18" s="39"/>
      <c r="R18" s="39">
        <v>1644.9</v>
      </c>
      <c r="S18" s="56"/>
      <c r="T18" s="56">
        <f t="shared" si="2"/>
        <v>1644.9</v>
      </c>
      <c r="U18" s="20" t="s">
        <v>201</v>
      </c>
    </row>
    <row r="19" spans="1:21" ht="24.75" customHeight="1">
      <c r="A19" s="57">
        <v>3</v>
      </c>
      <c r="B19" s="60" t="s">
        <v>56</v>
      </c>
      <c r="C19" s="53">
        <v>4227.8</v>
      </c>
      <c r="D19" s="53">
        <v>4227.9</v>
      </c>
      <c r="E19" s="54">
        <v>18275.4</v>
      </c>
      <c r="F19" s="54">
        <v>35747.3</v>
      </c>
      <c r="G19" s="53"/>
      <c r="H19" s="53">
        <v>54826.2</v>
      </c>
      <c r="I19" s="53">
        <v>18275.4</v>
      </c>
      <c r="J19" s="53">
        <v>35747.3</v>
      </c>
      <c r="K19" s="53">
        <v>54826.2</v>
      </c>
      <c r="L19" s="53">
        <v>54826.2</v>
      </c>
      <c r="M19" s="53">
        <v>54826.2</v>
      </c>
      <c r="N19" s="53">
        <f aca="true" t="shared" si="4" ref="N19:N28">SUM(H19,K19,L19,M19)</f>
        <v>219304.8</v>
      </c>
      <c r="O19" s="55"/>
      <c r="P19" s="55"/>
      <c r="Q19" s="39">
        <v>219304.8</v>
      </c>
      <c r="R19" s="39">
        <v>369775.9</v>
      </c>
      <c r="S19" s="56">
        <f aca="true" t="shared" si="5" ref="S19:S28">R19/Q19*100</f>
        <v>168.6127709015033</v>
      </c>
      <c r="T19" s="56">
        <f t="shared" si="2"/>
        <v>150471.10000000003</v>
      </c>
      <c r="U19" s="61" t="s">
        <v>202</v>
      </c>
    </row>
    <row r="20" spans="1:21" ht="12.75">
      <c r="A20" s="57">
        <v>4</v>
      </c>
      <c r="B20" s="60" t="s">
        <v>203</v>
      </c>
      <c r="C20" s="53">
        <v>2508.3</v>
      </c>
      <c r="D20" s="53">
        <v>1356.7</v>
      </c>
      <c r="E20" s="54">
        <v>4803.3</v>
      </c>
      <c r="F20" s="54">
        <v>7941.7</v>
      </c>
      <c r="G20" s="53"/>
      <c r="H20" s="53">
        <v>14409.9</v>
      </c>
      <c r="I20" s="53">
        <v>4803.3</v>
      </c>
      <c r="J20" s="53">
        <v>7941.7</v>
      </c>
      <c r="K20" s="53">
        <v>14409.9</v>
      </c>
      <c r="L20" s="53">
        <v>14410</v>
      </c>
      <c r="M20" s="53">
        <v>14410</v>
      </c>
      <c r="N20" s="53">
        <f t="shared" si="4"/>
        <v>57639.8</v>
      </c>
      <c r="O20" s="55"/>
      <c r="P20" s="55"/>
      <c r="Q20" s="39">
        <v>57639.78</v>
      </c>
      <c r="R20" s="39">
        <v>54266.3</v>
      </c>
      <c r="S20" s="56">
        <f t="shared" si="5"/>
        <v>94.14730590574774</v>
      </c>
      <c r="T20" s="56">
        <f t="shared" si="2"/>
        <v>-3373.479999999996</v>
      </c>
      <c r="U20" s="39" t="s">
        <v>204</v>
      </c>
    </row>
    <row r="21" spans="1:21" ht="12.75" hidden="1">
      <c r="A21" s="57">
        <v>5</v>
      </c>
      <c r="B21" s="60" t="s">
        <v>205</v>
      </c>
      <c r="C21" s="53"/>
      <c r="D21" s="53"/>
      <c r="E21" s="54">
        <v>4803.3</v>
      </c>
      <c r="F21" s="54">
        <v>7941.7</v>
      </c>
      <c r="G21" s="53"/>
      <c r="H21" s="53">
        <v>14409.9</v>
      </c>
      <c r="I21" s="53">
        <v>4803.3</v>
      </c>
      <c r="J21" s="53">
        <v>7941.7</v>
      </c>
      <c r="K21" s="53">
        <v>14409.9</v>
      </c>
      <c r="L21" s="53">
        <v>14410</v>
      </c>
      <c r="M21" s="53">
        <v>14410</v>
      </c>
      <c r="N21" s="53">
        <f t="shared" si="4"/>
        <v>57639.8</v>
      </c>
      <c r="O21" s="55"/>
      <c r="P21" s="55"/>
      <c r="Q21" s="39">
        <f>SUM(H21+K21+L21)</f>
        <v>43229.8</v>
      </c>
      <c r="R21" s="39"/>
      <c r="S21" s="56">
        <f t="shared" si="5"/>
        <v>0</v>
      </c>
      <c r="T21" s="56">
        <f t="shared" si="2"/>
        <v>-43229.8</v>
      </c>
      <c r="U21" s="39"/>
    </row>
    <row r="22" spans="1:21" ht="12.75">
      <c r="A22" s="57" t="s">
        <v>63</v>
      </c>
      <c r="B22" s="60" t="s">
        <v>206</v>
      </c>
      <c r="C22" s="53">
        <f>SUM(C23:C31)</f>
        <v>371.3</v>
      </c>
      <c r="D22" s="53">
        <f>SUM(D23:D31)</f>
        <v>371.4</v>
      </c>
      <c r="E22" s="54">
        <f>SUM(E23:E31)</f>
        <v>1407.1999999999998</v>
      </c>
      <c r="F22" s="54">
        <f>SUM(F23:F31)</f>
        <v>319.3</v>
      </c>
      <c r="G22" s="53"/>
      <c r="H22" s="53">
        <f aca="true" t="shared" si="6" ref="H22:M22">SUM(H23:H31)</f>
        <v>4221.7</v>
      </c>
      <c r="I22" s="53">
        <f t="shared" si="6"/>
        <v>1407.1999999999998</v>
      </c>
      <c r="J22" s="53">
        <f t="shared" si="6"/>
        <v>319.3</v>
      </c>
      <c r="K22" s="53">
        <f t="shared" si="6"/>
        <v>4221.699999999999</v>
      </c>
      <c r="L22" s="53">
        <f t="shared" si="6"/>
        <v>4221.7</v>
      </c>
      <c r="M22" s="53">
        <f t="shared" si="6"/>
        <v>4221.499999999999</v>
      </c>
      <c r="N22" s="53">
        <f t="shared" si="4"/>
        <v>16886.6</v>
      </c>
      <c r="O22" s="55"/>
      <c r="P22" s="55"/>
      <c r="Q22" s="39">
        <f>SUM(Q23,Q24,Q25,Q26,Q27,Q30,Q31)</f>
        <v>16886.649999999998</v>
      </c>
      <c r="R22" s="53">
        <f>SUM(R23:R31)</f>
        <v>870.1</v>
      </c>
      <c r="S22" s="56">
        <f t="shared" si="5"/>
        <v>5.152590952024233</v>
      </c>
      <c r="T22" s="56">
        <f t="shared" si="2"/>
        <v>-16016.549999999997</v>
      </c>
      <c r="U22" s="39" t="s">
        <v>207</v>
      </c>
    </row>
    <row r="23" spans="1:21" ht="18.75" customHeight="1">
      <c r="A23" s="57" t="s">
        <v>66</v>
      </c>
      <c r="B23" s="60" t="s">
        <v>67</v>
      </c>
      <c r="C23" s="53">
        <v>7.5</v>
      </c>
      <c r="D23" s="53">
        <v>7.5</v>
      </c>
      <c r="E23" s="54">
        <v>8.6</v>
      </c>
      <c r="F23" s="54">
        <v>128.6</v>
      </c>
      <c r="G23" s="53"/>
      <c r="H23" s="53">
        <v>25.8</v>
      </c>
      <c r="I23" s="53">
        <v>8.6</v>
      </c>
      <c r="J23" s="53">
        <v>128.6</v>
      </c>
      <c r="K23" s="53">
        <v>25.7</v>
      </c>
      <c r="L23" s="53">
        <v>25.7</v>
      </c>
      <c r="M23" s="53">
        <v>25.7</v>
      </c>
      <c r="N23" s="53">
        <f t="shared" si="4"/>
        <v>102.9</v>
      </c>
      <c r="O23" s="55"/>
      <c r="P23" s="55"/>
      <c r="Q23" s="39">
        <v>182.94</v>
      </c>
      <c r="R23" s="39">
        <v>47.3</v>
      </c>
      <c r="S23" s="56">
        <f t="shared" si="5"/>
        <v>25.855471739368095</v>
      </c>
      <c r="T23" s="56">
        <f t="shared" si="2"/>
        <v>-135.64</v>
      </c>
      <c r="U23" s="39" t="s">
        <v>208</v>
      </c>
    </row>
    <row r="24" spans="1:21" ht="19.5" customHeight="1">
      <c r="A24" s="57" t="s">
        <v>69</v>
      </c>
      <c r="B24" s="60" t="s">
        <v>209</v>
      </c>
      <c r="C24" s="53">
        <v>12.5</v>
      </c>
      <c r="D24" s="53">
        <v>12.5</v>
      </c>
      <c r="E24" s="54">
        <v>19.9</v>
      </c>
      <c r="F24" s="54">
        <v>95</v>
      </c>
      <c r="G24" s="53"/>
      <c r="H24" s="53">
        <v>59.7</v>
      </c>
      <c r="I24" s="53">
        <v>19.9</v>
      </c>
      <c r="J24" s="53">
        <v>95</v>
      </c>
      <c r="K24" s="53">
        <v>59.7</v>
      </c>
      <c r="L24" s="53">
        <v>59.7</v>
      </c>
      <c r="M24" s="53">
        <v>59.7</v>
      </c>
      <c r="N24" s="53">
        <f t="shared" si="4"/>
        <v>238.8</v>
      </c>
      <c r="O24" s="55"/>
      <c r="P24" s="55"/>
      <c r="Q24" s="39">
        <v>158.78</v>
      </c>
      <c r="R24" s="39">
        <v>257.1</v>
      </c>
      <c r="S24" s="56">
        <f t="shared" si="5"/>
        <v>161.92215644287694</v>
      </c>
      <c r="T24" s="56">
        <f t="shared" si="2"/>
        <v>98.32000000000002</v>
      </c>
      <c r="U24" s="39" t="s">
        <v>210</v>
      </c>
    </row>
    <row r="25" spans="1:21" ht="25.5">
      <c r="A25" s="57" t="s">
        <v>72</v>
      </c>
      <c r="B25" s="60" t="s">
        <v>211</v>
      </c>
      <c r="C25" s="53">
        <v>267.5</v>
      </c>
      <c r="D25" s="53">
        <v>267.5</v>
      </c>
      <c r="E25" s="54">
        <v>1337.5</v>
      </c>
      <c r="F25" s="54"/>
      <c r="G25" s="53"/>
      <c r="H25" s="53">
        <v>4012.5</v>
      </c>
      <c r="I25" s="53">
        <v>1337.5</v>
      </c>
      <c r="J25" s="53"/>
      <c r="K25" s="53">
        <v>4012.5</v>
      </c>
      <c r="L25" s="53">
        <v>4012.5</v>
      </c>
      <c r="M25" s="53">
        <v>4012.5</v>
      </c>
      <c r="N25" s="53">
        <f t="shared" si="4"/>
        <v>16050</v>
      </c>
      <c r="O25" s="55"/>
      <c r="P25" s="55"/>
      <c r="Q25" s="39">
        <v>16050</v>
      </c>
      <c r="R25" s="39"/>
      <c r="S25" s="56">
        <f t="shared" si="5"/>
        <v>0</v>
      </c>
      <c r="T25" s="56">
        <f t="shared" si="2"/>
        <v>-16050</v>
      </c>
      <c r="U25" s="20" t="s">
        <v>212</v>
      </c>
    </row>
    <row r="26" spans="1:21" ht="17.25" customHeight="1">
      <c r="A26" s="57" t="s">
        <v>75</v>
      </c>
      <c r="B26" s="60" t="s">
        <v>73</v>
      </c>
      <c r="C26" s="53">
        <v>1.2</v>
      </c>
      <c r="D26" s="53">
        <v>1.3</v>
      </c>
      <c r="E26" s="54">
        <v>2.1</v>
      </c>
      <c r="F26" s="54">
        <v>10.8</v>
      </c>
      <c r="G26" s="53"/>
      <c r="H26" s="53">
        <v>6.3</v>
      </c>
      <c r="I26" s="53">
        <v>2.1</v>
      </c>
      <c r="J26" s="53">
        <v>10.8</v>
      </c>
      <c r="K26" s="53">
        <v>6.4</v>
      </c>
      <c r="L26" s="53">
        <v>6.3</v>
      </c>
      <c r="M26" s="53">
        <v>6.2</v>
      </c>
      <c r="N26" s="53">
        <f t="shared" si="4"/>
        <v>25.2</v>
      </c>
      <c r="O26" s="55"/>
      <c r="P26" s="55"/>
      <c r="Q26" s="39">
        <v>25.26</v>
      </c>
      <c r="R26" s="39">
        <v>20.9</v>
      </c>
      <c r="S26" s="56">
        <f t="shared" si="5"/>
        <v>82.73950910530482</v>
      </c>
      <c r="T26" s="56">
        <f t="shared" si="2"/>
        <v>-4.360000000000003</v>
      </c>
      <c r="U26" s="39" t="s">
        <v>210</v>
      </c>
    </row>
    <row r="27" spans="1:21" ht="25.5">
      <c r="A27" s="57" t="s">
        <v>76</v>
      </c>
      <c r="B27" s="22" t="s">
        <v>77</v>
      </c>
      <c r="C27" s="53">
        <v>1.3</v>
      </c>
      <c r="D27" s="53">
        <v>1.4</v>
      </c>
      <c r="E27" s="54">
        <v>11.6</v>
      </c>
      <c r="F27" s="54">
        <v>43.2</v>
      </c>
      <c r="G27" s="53"/>
      <c r="H27" s="53">
        <v>34.8</v>
      </c>
      <c r="I27" s="53">
        <v>11.6</v>
      </c>
      <c r="J27" s="53">
        <v>43.2</v>
      </c>
      <c r="K27" s="53">
        <v>34.7</v>
      </c>
      <c r="L27" s="53">
        <v>34.7</v>
      </c>
      <c r="M27" s="53">
        <v>34.7</v>
      </c>
      <c r="N27" s="53">
        <f t="shared" si="4"/>
        <v>138.9</v>
      </c>
      <c r="O27" s="55"/>
      <c r="P27" s="55"/>
      <c r="Q27" s="39">
        <v>138.87</v>
      </c>
      <c r="R27" s="39">
        <v>143.8</v>
      </c>
      <c r="S27" s="56">
        <f t="shared" si="5"/>
        <v>103.55008281126234</v>
      </c>
      <c r="T27" s="56">
        <f t="shared" si="2"/>
        <v>4.930000000000007</v>
      </c>
      <c r="U27" s="39" t="s">
        <v>213</v>
      </c>
    </row>
    <row r="28" spans="1:21" ht="12.75" hidden="1">
      <c r="A28" s="57" t="s">
        <v>79</v>
      </c>
      <c r="B28" s="60" t="s">
        <v>214</v>
      </c>
      <c r="C28" s="53">
        <v>40</v>
      </c>
      <c r="D28" s="53">
        <v>40</v>
      </c>
      <c r="E28" s="54"/>
      <c r="F28" s="54"/>
      <c r="G28" s="53"/>
      <c r="H28" s="53"/>
      <c r="I28" s="53"/>
      <c r="J28" s="53"/>
      <c r="K28" s="53">
        <f>SUM(I28:J28)</f>
        <v>0</v>
      </c>
      <c r="L28" s="53"/>
      <c r="M28" s="53"/>
      <c r="N28" s="53">
        <f t="shared" si="4"/>
        <v>0</v>
      </c>
      <c r="O28" s="55"/>
      <c r="P28" s="55"/>
      <c r="Q28" s="39">
        <f>SUM(H28+K28+L28)</f>
        <v>0</v>
      </c>
      <c r="R28" s="39"/>
      <c r="S28" s="56" t="e">
        <f t="shared" si="5"/>
        <v>#DIV/0!</v>
      </c>
      <c r="T28" s="56">
        <f t="shared" si="2"/>
        <v>0</v>
      </c>
      <c r="U28" s="39"/>
    </row>
    <row r="29" spans="1:21" ht="12.75">
      <c r="A29" s="57" t="s">
        <v>79</v>
      </c>
      <c r="B29" s="60" t="s">
        <v>215</v>
      </c>
      <c r="C29" s="53"/>
      <c r="D29" s="53"/>
      <c r="E29" s="54"/>
      <c r="F29" s="54"/>
      <c r="G29" s="53"/>
      <c r="H29" s="53"/>
      <c r="I29" s="53"/>
      <c r="J29" s="53"/>
      <c r="K29" s="53"/>
      <c r="L29" s="53"/>
      <c r="M29" s="53"/>
      <c r="N29" s="53"/>
      <c r="O29" s="55"/>
      <c r="P29" s="55"/>
      <c r="Q29" s="39"/>
      <c r="R29" s="39">
        <v>113.4</v>
      </c>
      <c r="S29" s="56"/>
      <c r="T29" s="56">
        <f t="shared" si="2"/>
        <v>113.4</v>
      </c>
      <c r="U29" s="39" t="s">
        <v>210</v>
      </c>
    </row>
    <row r="30" spans="1:21" ht="12.75">
      <c r="A30" s="57" t="s">
        <v>82</v>
      </c>
      <c r="B30" s="22" t="s">
        <v>80</v>
      </c>
      <c r="C30" s="53">
        <v>41.3</v>
      </c>
      <c r="D30" s="53">
        <v>41.2</v>
      </c>
      <c r="E30" s="54">
        <v>20.8</v>
      </c>
      <c r="F30" s="54">
        <v>41.7</v>
      </c>
      <c r="G30" s="53"/>
      <c r="H30" s="53">
        <v>62.4</v>
      </c>
      <c r="I30" s="53">
        <v>20.8</v>
      </c>
      <c r="J30" s="53">
        <v>41.7</v>
      </c>
      <c r="K30" s="53">
        <f>SUM(I30:J30)</f>
        <v>62.5</v>
      </c>
      <c r="L30" s="53">
        <v>62.6</v>
      </c>
      <c r="M30" s="53">
        <v>62.5</v>
      </c>
      <c r="N30" s="53">
        <f>SUM(H30,K30,L30,M30)</f>
        <v>250</v>
      </c>
      <c r="O30" s="55"/>
      <c r="P30" s="55"/>
      <c r="Q30" s="39">
        <v>300</v>
      </c>
      <c r="R30" s="39">
        <v>273.9</v>
      </c>
      <c r="S30" s="56">
        <f>R30/Q30*100</f>
        <v>91.3</v>
      </c>
      <c r="T30" s="56">
        <f t="shared" si="2"/>
        <v>-26.100000000000023</v>
      </c>
      <c r="U30" s="39" t="s">
        <v>210</v>
      </c>
    </row>
    <row r="31" spans="1:21" ht="12.75">
      <c r="A31" s="57" t="s">
        <v>84</v>
      </c>
      <c r="B31" s="22" t="s">
        <v>83</v>
      </c>
      <c r="C31" s="53"/>
      <c r="D31" s="53"/>
      <c r="E31" s="54">
        <v>6.7</v>
      </c>
      <c r="F31" s="53"/>
      <c r="G31" s="53"/>
      <c r="H31" s="53">
        <v>20.2</v>
      </c>
      <c r="I31" s="53">
        <v>6.7</v>
      </c>
      <c r="J31" s="53"/>
      <c r="K31" s="53">
        <v>20.2</v>
      </c>
      <c r="L31" s="53">
        <v>20.2</v>
      </c>
      <c r="M31" s="53">
        <v>20.2</v>
      </c>
      <c r="N31" s="53">
        <f>SUM(H31,K31,L31,M31)</f>
        <v>80.8</v>
      </c>
      <c r="O31" s="55"/>
      <c r="P31" s="55"/>
      <c r="Q31" s="39">
        <v>30.8</v>
      </c>
      <c r="R31" s="39">
        <v>13.7</v>
      </c>
      <c r="S31" s="56">
        <f>R31/Q31*100</f>
        <v>44.480519480519476</v>
      </c>
      <c r="T31" s="56">
        <f t="shared" si="2"/>
        <v>-17.1</v>
      </c>
      <c r="U31" s="39" t="s">
        <v>210</v>
      </c>
    </row>
    <row r="32" spans="1:21" ht="12.75" hidden="1">
      <c r="A32" s="57"/>
      <c r="B32" s="60"/>
      <c r="C32" s="53"/>
      <c r="D32" s="53"/>
      <c r="E32" s="53"/>
      <c r="F32" s="53"/>
      <c r="G32" s="53"/>
      <c r="H32" s="53">
        <f>SUM(E32:F32)</f>
        <v>0</v>
      </c>
      <c r="I32" s="53"/>
      <c r="J32" s="53"/>
      <c r="K32" s="53"/>
      <c r="L32" s="53"/>
      <c r="M32" s="53"/>
      <c r="N32" s="53">
        <f>SUM(H32:M32)</f>
        <v>0</v>
      </c>
      <c r="O32" s="55"/>
      <c r="P32" s="55"/>
      <c r="Q32" s="39">
        <f>SUM(H32+K32+L32)</f>
        <v>0</v>
      </c>
      <c r="R32" s="39"/>
      <c r="S32" s="56" t="e">
        <f>R32/Q32*100</f>
        <v>#DIV/0!</v>
      </c>
      <c r="T32" s="56">
        <f t="shared" si="2"/>
        <v>0</v>
      </c>
      <c r="U32" s="39"/>
    </row>
    <row r="33" spans="1:21" ht="12.75">
      <c r="A33" s="62">
        <v>2</v>
      </c>
      <c r="B33" s="37" t="s">
        <v>87</v>
      </c>
      <c r="C33" s="53">
        <f>SUM(C34,C70)</f>
        <v>11229.599999999999</v>
      </c>
      <c r="D33" s="53">
        <f>SUM(D34,D70)</f>
        <v>9589.3</v>
      </c>
      <c r="E33" s="54">
        <f>SUM(E34,E70)</f>
        <v>13574.099999999999</v>
      </c>
      <c r="F33" s="54">
        <f>SUM(F34,F70)</f>
        <v>29885.699999999997</v>
      </c>
      <c r="G33" s="53"/>
      <c r="H33" s="53">
        <f aca="true" t="shared" si="7" ref="H33:M33">SUM(H34,H70)</f>
        <v>40722.1</v>
      </c>
      <c r="I33" s="53">
        <f t="shared" si="7"/>
        <v>13574.099999999999</v>
      </c>
      <c r="J33" s="53">
        <f t="shared" si="7"/>
        <v>29885.6</v>
      </c>
      <c r="K33" s="53">
        <f t="shared" si="7"/>
        <v>40722.2</v>
      </c>
      <c r="L33" s="53">
        <f t="shared" si="7"/>
        <v>40722.5</v>
      </c>
      <c r="M33" s="53">
        <f t="shared" si="7"/>
        <v>40722.4</v>
      </c>
      <c r="N33" s="53">
        <f>SUM(H33,K33,L33,M33)</f>
        <v>162889.19999999998</v>
      </c>
      <c r="O33" s="55"/>
      <c r="P33" s="55"/>
      <c r="Q33" s="39">
        <f>SUM(Q34,Q70)</f>
        <v>162889.19</v>
      </c>
      <c r="R33" s="53">
        <f>SUM(R34,R70)</f>
        <v>179567.4</v>
      </c>
      <c r="S33" s="56">
        <f>R33/Q33*100</f>
        <v>110.23899130445673</v>
      </c>
      <c r="T33" s="56">
        <f t="shared" si="2"/>
        <v>16678.209999999992</v>
      </c>
      <c r="U33" s="39" t="s">
        <v>216</v>
      </c>
    </row>
    <row r="34" spans="1:21" ht="12.75">
      <c r="A34" s="57" t="s">
        <v>217</v>
      </c>
      <c r="B34" s="22" t="s">
        <v>89</v>
      </c>
      <c r="C34" s="53">
        <f>SUM(C36:C44)</f>
        <v>7093.799999999999</v>
      </c>
      <c r="D34" s="53">
        <f>SUM(D36:D44)</f>
        <v>5452.7</v>
      </c>
      <c r="E34" s="54">
        <f>SUM(E36:E44)</f>
        <v>10425.199999999999</v>
      </c>
      <c r="F34" s="54">
        <f>SUM(F36:F44)</f>
        <v>23398.6</v>
      </c>
      <c r="G34" s="53"/>
      <c r="H34" s="53">
        <f aca="true" t="shared" si="8" ref="H34:M34">SUM(H36:H44)</f>
        <v>31275.699999999997</v>
      </c>
      <c r="I34" s="53">
        <f t="shared" si="8"/>
        <v>10425.199999999999</v>
      </c>
      <c r="J34" s="53">
        <f t="shared" si="8"/>
        <v>23398.6</v>
      </c>
      <c r="K34" s="53">
        <f t="shared" si="8"/>
        <v>31275.9</v>
      </c>
      <c r="L34" s="53">
        <f t="shared" si="8"/>
        <v>31275.9</v>
      </c>
      <c r="M34" s="53">
        <f t="shared" si="8"/>
        <v>31275.9</v>
      </c>
      <c r="N34" s="53">
        <f>SUM(H34,K34,L34,M34)</f>
        <v>125103.4</v>
      </c>
      <c r="O34" s="55"/>
      <c r="P34" s="55"/>
      <c r="Q34" s="39">
        <f>SUM(Q36,Q37,Q39,Q40,Q41,Q42,Q43,Q44)</f>
        <v>125103.41</v>
      </c>
      <c r="R34" s="53">
        <f>SUM(R36:R44)</f>
        <v>127543.7</v>
      </c>
      <c r="S34" s="56">
        <f>R34/Q34*100</f>
        <v>101.95061829249899</v>
      </c>
      <c r="T34" s="56">
        <f t="shared" si="2"/>
        <v>2440.2899999999936</v>
      </c>
      <c r="U34" s="39"/>
    </row>
    <row r="35" spans="1:21" ht="12.75">
      <c r="A35" s="57"/>
      <c r="B35" s="22" t="s">
        <v>90</v>
      </c>
      <c r="C35" s="53"/>
      <c r="D35" s="53"/>
      <c r="E35" s="54"/>
      <c r="F35" s="54"/>
      <c r="G35" s="53"/>
      <c r="H35" s="53"/>
      <c r="I35" s="53"/>
      <c r="J35" s="53"/>
      <c r="K35" s="53"/>
      <c r="L35" s="53"/>
      <c r="M35" s="53"/>
      <c r="N35" s="53"/>
      <c r="O35" s="55"/>
      <c r="P35" s="55"/>
      <c r="Q35" s="39"/>
      <c r="R35" s="39"/>
      <c r="S35" s="56"/>
      <c r="T35" s="56"/>
      <c r="U35" s="39"/>
    </row>
    <row r="36" spans="1:21" ht="12.75">
      <c r="A36" s="57" t="s">
        <v>91</v>
      </c>
      <c r="B36" s="22" t="s">
        <v>92</v>
      </c>
      <c r="C36" s="58">
        <v>2888.5</v>
      </c>
      <c r="D36" s="58">
        <v>2888.4</v>
      </c>
      <c r="E36" s="59">
        <v>2822.5</v>
      </c>
      <c r="F36" s="59">
        <v>5852.7</v>
      </c>
      <c r="G36" s="53"/>
      <c r="H36" s="53">
        <v>8467.4</v>
      </c>
      <c r="I36" s="53">
        <v>2822.5</v>
      </c>
      <c r="J36" s="53">
        <v>5852.7</v>
      </c>
      <c r="K36" s="53">
        <v>8467.4</v>
      </c>
      <c r="L36" s="53">
        <v>8467.4</v>
      </c>
      <c r="M36" s="53">
        <v>8467.5</v>
      </c>
      <c r="N36" s="53">
        <f>SUM(H36,K36,L36,M36)</f>
        <v>33869.7</v>
      </c>
      <c r="O36" s="55"/>
      <c r="P36" s="55"/>
      <c r="Q36" s="39">
        <v>33869.7</v>
      </c>
      <c r="R36" s="39">
        <v>32967.6</v>
      </c>
      <c r="S36" s="56">
        <f aca="true" t="shared" si="9" ref="S36:S58">R36/Q36*100</f>
        <v>97.33655745400756</v>
      </c>
      <c r="T36" s="56">
        <f aca="true" t="shared" si="10" ref="T36:T87">SUM(R36-Q36)</f>
        <v>-902.0999999999985</v>
      </c>
      <c r="U36" s="39"/>
    </row>
    <row r="37" spans="1:21" ht="25.5">
      <c r="A37" s="57" t="s">
        <v>93</v>
      </c>
      <c r="B37" s="22" t="s">
        <v>94</v>
      </c>
      <c r="C37" s="58">
        <v>272.5</v>
      </c>
      <c r="D37" s="58">
        <v>272.5</v>
      </c>
      <c r="E37" s="59">
        <v>279.4</v>
      </c>
      <c r="F37" s="59">
        <v>579.4</v>
      </c>
      <c r="G37" s="53"/>
      <c r="H37" s="53">
        <v>838.2</v>
      </c>
      <c r="I37" s="53">
        <v>279.4</v>
      </c>
      <c r="J37" s="53">
        <v>579.4</v>
      </c>
      <c r="K37" s="53">
        <v>838.3</v>
      </c>
      <c r="L37" s="53">
        <v>838.3</v>
      </c>
      <c r="M37" s="53">
        <v>838.3</v>
      </c>
      <c r="N37" s="53">
        <f>SUM(H37,K37,L37,M37)</f>
        <v>3353.1000000000004</v>
      </c>
      <c r="O37" s="55"/>
      <c r="P37" s="55"/>
      <c r="Q37" s="39">
        <v>3353.1</v>
      </c>
      <c r="R37" s="39">
        <v>3479.9</v>
      </c>
      <c r="S37" s="56">
        <f t="shared" si="9"/>
        <v>103.78157525871583</v>
      </c>
      <c r="T37" s="56">
        <f t="shared" si="10"/>
        <v>126.80000000000018</v>
      </c>
      <c r="U37" s="39"/>
    </row>
    <row r="38" spans="1:21" ht="12.75" hidden="1">
      <c r="A38" s="57" t="s">
        <v>72</v>
      </c>
      <c r="B38" s="22" t="s">
        <v>56</v>
      </c>
      <c r="C38" s="58"/>
      <c r="D38" s="58"/>
      <c r="E38" s="58"/>
      <c r="F38" s="58"/>
      <c r="G38" s="53"/>
      <c r="H38" s="53"/>
      <c r="I38" s="53"/>
      <c r="J38" s="53"/>
      <c r="K38" s="53">
        <f>SUM(I38:J38)</f>
        <v>0</v>
      </c>
      <c r="L38" s="53"/>
      <c r="M38" s="53"/>
      <c r="N38" s="53">
        <f>SUM(H38:M38)</f>
        <v>0</v>
      </c>
      <c r="O38" s="55"/>
      <c r="P38" s="55"/>
      <c r="Q38" s="39">
        <f>SUM(H38+K38+L38)</f>
        <v>0</v>
      </c>
      <c r="R38" s="39"/>
      <c r="S38" s="56" t="e">
        <f t="shared" si="9"/>
        <v>#DIV/0!</v>
      </c>
      <c r="T38" s="56">
        <f t="shared" si="10"/>
        <v>0</v>
      </c>
      <c r="U38" s="39"/>
    </row>
    <row r="39" spans="1:21" ht="12.75">
      <c r="A39" s="57" t="s">
        <v>95</v>
      </c>
      <c r="B39" s="60" t="s">
        <v>56</v>
      </c>
      <c r="C39" s="58">
        <v>101</v>
      </c>
      <c r="D39" s="58">
        <v>100.5</v>
      </c>
      <c r="E39" s="59">
        <v>69.3</v>
      </c>
      <c r="F39" s="59">
        <v>166</v>
      </c>
      <c r="G39" s="53"/>
      <c r="H39" s="53">
        <v>208</v>
      </c>
      <c r="I39" s="53">
        <v>69.3</v>
      </c>
      <c r="J39" s="53">
        <v>166</v>
      </c>
      <c r="K39" s="53">
        <v>208</v>
      </c>
      <c r="L39" s="53">
        <v>208</v>
      </c>
      <c r="M39" s="53">
        <v>208</v>
      </c>
      <c r="N39" s="53">
        <f aca="true" t="shared" si="11" ref="N39:N56">SUM(H39,K39,L39,M39)</f>
        <v>832</v>
      </c>
      <c r="O39" s="55"/>
      <c r="P39" s="55"/>
      <c r="Q39" s="39">
        <v>832</v>
      </c>
      <c r="R39" s="39">
        <v>826.4</v>
      </c>
      <c r="S39" s="56">
        <f t="shared" si="9"/>
        <v>99.32692307692308</v>
      </c>
      <c r="T39" s="56">
        <f t="shared" si="10"/>
        <v>-5.600000000000023</v>
      </c>
      <c r="U39" s="39" t="s">
        <v>96</v>
      </c>
    </row>
    <row r="40" spans="1:21" ht="12.75">
      <c r="A40" s="57" t="s">
        <v>97</v>
      </c>
      <c r="B40" s="22" t="s">
        <v>31</v>
      </c>
      <c r="C40" s="58">
        <v>329.7</v>
      </c>
      <c r="D40" s="58"/>
      <c r="E40" s="59">
        <v>97.8</v>
      </c>
      <c r="F40" s="59">
        <v>287.7</v>
      </c>
      <c r="G40" s="53"/>
      <c r="H40" s="53">
        <v>293.5</v>
      </c>
      <c r="I40" s="53">
        <v>97.8</v>
      </c>
      <c r="J40" s="53">
        <v>287.7</v>
      </c>
      <c r="K40" s="53">
        <v>293.4</v>
      </c>
      <c r="L40" s="53">
        <v>293.4</v>
      </c>
      <c r="M40" s="53">
        <v>293.5</v>
      </c>
      <c r="N40" s="53">
        <f t="shared" si="11"/>
        <v>1173.8</v>
      </c>
      <c r="O40" s="55"/>
      <c r="P40" s="55"/>
      <c r="Q40" s="39">
        <v>1173.78</v>
      </c>
      <c r="R40" s="39">
        <v>1519.5</v>
      </c>
      <c r="S40" s="56">
        <f t="shared" si="9"/>
        <v>129.45356029238872</v>
      </c>
      <c r="T40" s="56">
        <f t="shared" si="10"/>
        <v>345.72</v>
      </c>
      <c r="U40" s="39" t="s">
        <v>197</v>
      </c>
    </row>
    <row r="41" spans="1:21" ht="12.75">
      <c r="A41" s="57" t="s">
        <v>99</v>
      </c>
      <c r="B41" s="22" t="s">
        <v>22</v>
      </c>
      <c r="C41" s="58"/>
      <c r="D41" s="58"/>
      <c r="E41" s="59">
        <v>63.9</v>
      </c>
      <c r="F41" s="59">
        <v>118.3</v>
      </c>
      <c r="G41" s="53"/>
      <c r="H41" s="53">
        <v>191.6</v>
      </c>
      <c r="I41" s="53">
        <v>63.9</v>
      </c>
      <c r="J41" s="53">
        <v>118.3</v>
      </c>
      <c r="K41" s="53">
        <v>191.7</v>
      </c>
      <c r="L41" s="53">
        <v>191.7</v>
      </c>
      <c r="M41" s="53">
        <v>191.6</v>
      </c>
      <c r="N41" s="53">
        <f t="shared" si="11"/>
        <v>766.6</v>
      </c>
      <c r="O41" s="55"/>
      <c r="P41" s="55"/>
      <c r="Q41" s="39">
        <v>766.65</v>
      </c>
      <c r="R41" s="39">
        <v>1614.2</v>
      </c>
      <c r="S41" s="56">
        <f t="shared" si="9"/>
        <v>210.55240331311552</v>
      </c>
      <c r="T41" s="56">
        <f t="shared" si="10"/>
        <v>847.5500000000001</v>
      </c>
      <c r="U41" s="39" t="s">
        <v>100</v>
      </c>
    </row>
    <row r="42" spans="1:21" ht="12.75">
      <c r="A42" s="57" t="s">
        <v>101</v>
      </c>
      <c r="B42" s="22" t="s">
        <v>28</v>
      </c>
      <c r="C42" s="58">
        <v>199.1</v>
      </c>
      <c r="D42" s="58">
        <v>199.1</v>
      </c>
      <c r="E42" s="59">
        <v>138.2</v>
      </c>
      <c r="F42" s="59">
        <v>400.3</v>
      </c>
      <c r="G42" s="53"/>
      <c r="H42" s="53">
        <v>414.6</v>
      </c>
      <c r="I42" s="53">
        <v>138.2</v>
      </c>
      <c r="J42" s="53">
        <v>400.3</v>
      </c>
      <c r="K42" s="53">
        <v>414.7</v>
      </c>
      <c r="L42" s="53">
        <v>414.7</v>
      </c>
      <c r="M42" s="53">
        <v>414.7</v>
      </c>
      <c r="N42" s="53">
        <f t="shared" si="11"/>
        <v>1658.7</v>
      </c>
      <c r="O42" s="55"/>
      <c r="P42" s="55"/>
      <c r="Q42" s="39">
        <v>1658.72</v>
      </c>
      <c r="R42" s="39">
        <v>2468.3</v>
      </c>
      <c r="S42" s="56">
        <f t="shared" si="9"/>
        <v>148.80751422783834</v>
      </c>
      <c r="T42" s="56">
        <f t="shared" si="10"/>
        <v>809.5800000000002</v>
      </c>
      <c r="U42" s="39" t="s">
        <v>100</v>
      </c>
    </row>
    <row r="43" spans="1:21" ht="12.75">
      <c r="A43" s="57" t="s">
        <v>103</v>
      </c>
      <c r="B43" s="60" t="s">
        <v>34</v>
      </c>
      <c r="C43" s="58">
        <v>236</v>
      </c>
      <c r="D43" s="58">
        <v>157.5</v>
      </c>
      <c r="E43" s="59">
        <v>109.6</v>
      </c>
      <c r="F43" s="59">
        <v>119</v>
      </c>
      <c r="G43" s="53"/>
      <c r="H43" s="53">
        <v>328.8</v>
      </c>
      <c r="I43" s="53">
        <v>109.6</v>
      </c>
      <c r="J43" s="53">
        <v>119</v>
      </c>
      <c r="K43" s="53">
        <v>328.9</v>
      </c>
      <c r="L43" s="53">
        <v>328.9</v>
      </c>
      <c r="M43" s="53">
        <v>328.8</v>
      </c>
      <c r="N43" s="53">
        <f t="shared" si="11"/>
        <v>1315.4</v>
      </c>
      <c r="O43" s="55"/>
      <c r="P43" s="55"/>
      <c r="Q43" s="39">
        <v>1315.44</v>
      </c>
      <c r="R43" s="39">
        <v>617.4</v>
      </c>
      <c r="S43" s="56">
        <f t="shared" si="9"/>
        <v>46.93486590038314</v>
      </c>
      <c r="T43" s="56">
        <f t="shared" si="10"/>
        <v>-698.0400000000001</v>
      </c>
      <c r="U43" s="39" t="s">
        <v>218</v>
      </c>
    </row>
    <row r="44" spans="1:21" ht="12.75">
      <c r="A44" s="57" t="s">
        <v>105</v>
      </c>
      <c r="B44" s="22" t="s">
        <v>64</v>
      </c>
      <c r="C44" s="53">
        <f>SUM(C45:C61)</f>
        <v>3067</v>
      </c>
      <c r="D44" s="53">
        <f>SUM(D45:D61)</f>
        <v>1834.6999999999998</v>
      </c>
      <c r="E44" s="54">
        <f>SUM(E45:E61)</f>
        <v>6844.499999999999</v>
      </c>
      <c r="F44" s="54">
        <f>SUM(F45:F61)</f>
        <v>15875.199999999997</v>
      </c>
      <c r="G44" s="53"/>
      <c r="H44" s="53">
        <f aca="true" t="shared" si="12" ref="H44:M44">SUM(H45:H61)</f>
        <v>20533.6</v>
      </c>
      <c r="I44" s="53">
        <f t="shared" si="12"/>
        <v>6844.499999999999</v>
      </c>
      <c r="J44" s="53">
        <f t="shared" si="12"/>
        <v>15875.199999999997</v>
      </c>
      <c r="K44" s="53">
        <f t="shared" si="12"/>
        <v>20533.5</v>
      </c>
      <c r="L44" s="53">
        <f t="shared" si="12"/>
        <v>20533.5</v>
      </c>
      <c r="M44" s="53">
        <f t="shared" si="12"/>
        <v>20533.5</v>
      </c>
      <c r="N44" s="53">
        <f t="shared" si="11"/>
        <v>82134.1</v>
      </c>
      <c r="O44" s="55"/>
      <c r="P44" s="55"/>
      <c r="Q44" s="39">
        <f>SUM(Q45,Q46,Q47,Q48,Q49,Q50,Q51,Q52,Q53,Q54,Q55,Q56,Q58,Q60,Q61)</f>
        <v>82134.02</v>
      </c>
      <c r="R44" s="53">
        <f>SUM(R45:R61)</f>
        <v>84050.4</v>
      </c>
      <c r="S44" s="56">
        <f t="shared" si="9"/>
        <v>102.33323536337318</v>
      </c>
      <c r="T44" s="56">
        <f t="shared" si="10"/>
        <v>1916.37999999999</v>
      </c>
      <c r="U44" s="39"/>
    </row>
    <row r="45" spans="1:21" ht="12.75">
      <c r="A45" s="57" t="s">
        <v>106</v>
      </c>
      <c r="B45" s="22" t="s">
        <v>107</v>
      </c>
      <c r="C45" s="53">
        <v>193.1</v>
      </c>
      <c r="D45" s="53">
        <v>193.1</v>
      </c>
      <c r="E45" s="54">
        <v>61.8</v>
      </c>
      <c r="F45" s="54">
        <v>223.3</v>
      </c>
      <c r="G45" s="53"/>
      <c r="H45" s="53">
        <v>185.4</v>
      </c>
      <c r="I45" s="53">
        <v>61.8</v>
      </c>
      <c r="J45" s="53">
        <v>223.3</v>
      </c>
      <c r="K45" s="53">
        <v>185.3</v>
      </c>
      <c r="L45" s="53">
        <v>185.4</v>
      </c>
      <c r="M45" s="53">
        <v>185.4</v>
      </c>
      <c r="N45" s="53">
        <f t="shared" si="11"/>
        <v>741.5</v>
      </c>
      <c r="O45" s="55"/>
      <c r="P45" s="55"/>
      <c r="Q45" s="39">
        <v>741.46</v>
      </c>
      <c r="R45" s="39">
        <v>1497.9</v>
      </c>
      <c r="S45" s="56">
        <f t="shared" si="9"/>
        <v>202.02033825155775</v>
      </c>
      <c r="T45" s="56">
        <f t="shared" si="10"/>
        <v>756.44</v>
      </c>
      <c r="U45" s="39" t="s">
        <v>219</v>
      </c>
    </row>
    <row r="46" spans="1:21" ht="12.75">
      <c r="A46" s="57" t="s">
        <v>109</v>
      </c>
      <c r="B46" s="60" t="s">
        <v>220</v>
      </c>
      <c r="C46" s="53">
        <v>1</v>
      </c>
      <c r="D46" s="53">
        <v>1.5</v>
      </c>
      <c r="E46" s="54">
        <v>7.7</v>
      </c>
      <c r="F46" s="54">
        <v>7.1</v>
      </c>
      <c r="G46" s="53"/>
      <c r="H46" s="53">
        <v>23.1</v>
      </c>
      <c r="I46" s="53">
        <v>7.7</v>
      </c>
      <c r="J46" s="53">
        <v>7.1</v>
      </c>
      <c r="K46" s="53">
        <v>23.1</v>
      </c>
      <c r="L46" s="53">
        <v>23.1</v>
      </c>
      <c r="M46" s="53">
        <v>23</v>
      </c>
      <c r="N46" s="53">
        <f t="shared" si="11"/>
        <v>92.30000000000001</v>
      </c>
      <c r="O46" s="55"/>
      <c r="P46" s="55"/>
      <c r="Q46" s="39">
        <v>22.3</v>
      </c>
      <c r="R46" s="39">
        <v>3.5</v>
      </c>
      <c r="S46" s="56">
        <f t="shared" si="9"/>
        <v>15.69506726457399</v>
      </c>
      <c r="T46" s="56">
        <f t="shared" si="10"/>
        <v>-18.8</v>
      </c>
      <c r="U46" s="39" t="s">
        <v>221</v>
      </c>
    </row>
    <row r="47" spans="1:21" ht="12.75">
      <c r="A47" s="57" t="s">
        <v>112</v>
      </c>
      <c r="B47" s="60" t="s">
        <v>113</v>
      </c>
      <c r="C47" s="53">
        <v>410</v>
      </c>
      <c r="D47" s="53">
        <v>410</v>
      </c>
      <c r="E47" s="54">
        <v>852.5</v>
      </c>
      <c r="F47" s="54">
        <v>1705</v>
      </c>
      <c r="G47" s="53"/>
      <c r="H47" s="53">
        <v>2557.6</v>
      </c>
      <c r="I47" s="53">
        <v>852.5</v>
      </c>
      <c r="J47" s="53">
        <v>1705</v>
      </c>
      <c r="K47" s="53">
        <v>2557.6</v>
      </c>
      <c r="L47" s="53">
        <v>2557.7</v>
      </c>
      <c r="M47" s="53">
        <v>2557.6</v>
      </c>
      <c r="N47" s="53">
        <f t="shared" si="11"/>
        <v>10230.5</v>
      </c>
      <c r="O47" s="55"/>
      <c r="P47" s="55"/>
      <c r="Q47" s="39">
        <v>10230.51</v>
      </c>
      <c r="R47" s="39">
        <v>9322.7</v>
      </c>
      <c r="S47" s="56">
        <f t="shared" si="9"/>
        <v>91.12644433170976</v>
      </c>
      <c r="T47" s="56">
        <f t="shared" si="10"/>
        <v>-907.8099999999995</v>
      </c>
      <c r="U47" s="39" t="s">
        <v>221</v>
      </c>
    </row>
    <row r="48" spans="1:21" ht="12.75">
      <c r="A48" s="57" t="s">
        <v>115</v>
      </c>
      <c r="B48" s="22" t="s">
        <v>116</v>
      </c>
      <c r="C48" s="53">
        <v>17</v>
      </c>
      <c r="D48" s="53">
        <v>17</v>
      </c>
      <c r="E48" s="54">
        <v>41.2</v>
      </c>
      <c r="F48" s="54">
        <v>148.9</v>
      </c>
      <c r="G48" s="53"/>
      <c r="H48" s="53">
        <v>123.5</v>
      </c>
      <c r="I48" s="53">
        <v>41.2</v>
      </c>
      <c r="J48" s="53">
        <v>148.9</v>
      </c>
      <c r="K48" s="53">
        <v>123.5</v>
      </c>
      <c r="L48" s="53">
        <v>123.5</v>
      </c>
      <c r="M48" s="53">
        <v>123.5</v>
      </c>
      <c r="N48" s="53">
        <f t="shared" si="11"/>
        <v>494</v>
      </c>
      <c r="O48" s="55"/>
      <c r="P48" s="55"/>
      <c r="Q48" s="39">
        <v>493.97</v>
      </c>
      <c r="R48" s="39">
        <v>475.5</v>
      </c>
      <c r="S48" s="56">
        <f t="shared" si="9"/>
        <v>96.26090653278538</v>
      </c>
      <c r="T48" s="56">
        <f t="shared" si="10"/>
        <v>-18.470000000000027</v>
      </c>
      <c r="U48" s="39"/>
    </row>
    <row r="49" spans="1:21" ht="28.5" customHeight="1">
      <c r="A49" s="57" t="s">
        <v>117</v>
      </c>
      <c r="B49" s="22" t="s">
        <v>222</v>
      </c>
      <c r="C49" s="53">
        <v>60</v>
      </c>
      <c r="D49" s="53">
        <v>60</v>
      </c>
      <c r="E49" s="54">
        <v>82.4</v>
      </c>
      <c r="F49" s="54">
        <v>124.4</v>
      </c>
      <c r="G49" s="53"/>
      <c r="H49" s="53">
        <v>238.9</v>
      </c>
      <c r="I49" s="53">
        <v>82.4</v>
      </c>
      <c r="J49" s="53">
        <v>124.4</v>
      </c>
      <c r="K49" s="53">
        <v>238.9</v>
      </c>
      <c r="L49" s="53">
        <v>238.9</v>
      </c>
      <c r="M49" s="53">
        <v>238.8</v>
      </c>
      <c r="N49" s="53">
        <f t="shared" si="11"/>
        <v>955.5</v>
      </c>
      <c r="O49" s="55"/>
      <c r="P49" s="55"/>
      <c r="Q49" s="39">
        <v>955.51</v>
      </c>
      <c r="R49" s="39">
        <v>720.5</v>
      </c>
      <c r="S49" s="56">
        <f t="shared" si="9"/>
        <v>75.40475766867955</v>
      </c>
      <c r="T49" s="56">
        <f t="shared" si="10"/>
        <v>-235.01</v>
      </c>
      <c r="U49" s="63" t="s">
        <v>223</v>
      </c>
    </row>
    <row r="50" spans="1:21" ht="12.75">
      <c r="A50" s="57" t="s">
        <v>120</v>
      </c>
      <c r="B50" s="22" t="s">
        <v>121</v>
      </c>
      <c r="C50" s="53">
        <v>198</v>
      </c>
      <c r="D50" s="53">
        <v>198</v>
      </c>
      <c r="E50" s="54">
        <v>164.9</v>
      </c>
      <c r="F50" s="54">
        <v>386.2</v>
      </c>
      <c r="G50" s="53"/>
      <c r="H50" s="53">
        <v>494.6</v>
      </c>
      <c r="I50" s="53">
        <v>164.9</v>
      </c>
      <c r="J50" s="53">
        <v>386.2</v>
      </c>
      <c r="K50" s="53">
        <v>494.6</v>
      </c>
      <c r="L50" s="53">
        <v>494.6</v>
      </c>
      <c r="M50" s="53">
        <v>494.6</v>
      </c>
      <c r="N50" s="53">
        <f t="shared" si="11"/>
        <v>1978.4</v>
      </c>
      <c r="O50" s="55"/>
      <c r="P50" s="55"/>
      <c r="Q50" s="39">
        <v>1978.36</v>
      </c>
      <c r="R50" s="39">
        <v>3770.2</v>
      </c>
      <c r="S50" s="56">
        <f t="shared" si="9"/>
        <v>190.57198892011564</v>
      </c>
      <c r="T50" s="56">
        <f t="shared" si="10"/>
        <v>1791.84</v>
      </c>
      <c r="U50" s="39" t="s">
        <v>221</v>
      </c>
    </row>
    <row r="51" spans="1:21" ht="12.75">
      <c r="A51" s="57" t="s">
        <v>123</v>
      </c>
      <c r="B51" s="60" t="s">
        <v>224</v>
      </c>
      <c r="C51" s="53">
        <v>156</v>
      </c>
      <c r="D51" s="53">
        <v>156.5</v>
      </c>
      <c r="E51" s="54">
        <v>88.2</v>
      </c>
      <c r="F51" s="54">
        <v>146.9</v>
      </c>
      <c r="G51" s="53"/>
      <c r="H51" s="53">
        <v>264.8</v>
      </c>
      <c r="I51" s="53">
        <v>88.2</v>
      </c>
      <c r="J51" s="53">
        <v>146.9</v>
      </c>
      <c r="K51" s="53">
        <v>264.7</v>
      </c>
      <c r="L51" s="53">
        <v>264.7</v>
      </c>
      <c r="M51" s="53">
        <v>264.8</v>
      </c>
      <c r="N51" s="53">
        <f t="shared" si="11"/>
        <v>1059</v>
      </c>
      <c r="O51" s="55"/>
      <c r="P51" s="55"/>
      <c r="Q51" s="39">
        <v>1058.95</v>
      </c>
      <c r="R51" s="39">
        <v>1135.4</v>
      </c>
      <c r="S51" s="56">
        <f t="shared" si="9"/>
        <v>107.2194154587091</v>
      </c>
      <c r="T51" s="56">
        <f t="shared" si="10"/>
        <v>76.45000000000005</v>
      </c>
      <c r="U51" s="39" t="s">
        <v>219</v>
      </c>
    </row>
    <row r="52" spans="1:21" ht="12.75">
      <c r="A52" s="57" t="s">
        <v>125</v>
      </c>
      <c r="B52" s="64" t="s">
        <v>225</v>
      </c>
      <c r="C52" s="53">
        <v>186</v>
      </c>
      <c r="D52" s="53">
        <v>186.5</v>
      </c>
      <c r="E52" s="54">
        <v>87.1</v>
      </c>
      <c r="F52" s="54">
        <v>259.2</v>
      </c>
      <c r="G52" s="53"/>
      <c r="H52" s="53">
        <v>261.3</v>
      </c>
      <c r="I52" s="53">
        <v>87.1</v>
      </c>
      <c r="J52" s="53">
        <v>259.2</v>
      </c>
      <c r="K52" s="53">
        <v>261.3</v>
      </c>
      <c r="L52" s="53">
        <v>261.2</v>
      </c>
      <c r="M52" s="53">
        <v>261.2</v>
      </c>
      <c r="N52" s="53">
        <f t="shared" si="11"/>
        <v>1045</v>
      </c>
      <c r="O52" s="55"/>
      <c r="P52" s="55"/>
      <c r="Q52" s="39">
        <v>1045</v>
      </c>
      <c r="R52" s="39">
        <v>1199.9</v>
      </c>
      <c r="S52" s="56">
        <f t="shared" si="9"/>
        <v>114.82296650717704</v>
      </c>
      <c r="T52" s="56">
        <f t="shared" si="10"/>
        <v>154.9000000000001</v>
      </c>
      <c r="U52" s="39" t="s">
        <v>221</v>
      </c>
    </row>
    <row r="53" spans="1:21" ht="12.75">
      <c r="A53" s="57" t="s">
        <v>128</v>
      </c>
      <c r="B53" s="60" t="s">
        <v>226</v>
      </c>
      <c r="C53" s="53"/>
      <c r="D53" s="53">
        <v>42.5</v>
      </c>
      <c r="E53" s="54">
        <v>9.1</v>
      </c>
      <c r="F53" s="54">
        <v>19.7</v>
      </c>
      <c r="G53" s="53"/>
      <c r="H53" s="53">
        <v>27.4</v>
      </c>
      <c r="I53" s="53">
        <v>9.1</v>
      </c>
      <c r="J53" s="53">
        <v>19.7</v>
      </c>
      <c r="K53" s="53">
        <v>27.3</v>
      </c>
      <c r="L53" s="53">
        <v>27.3</v>
      </c>
      <c r="M53" s="53">
        <v>27.3</v>
      </c>
      <c r="N53" s="53">
        <f t="shared" si="11"/>
        <v>109.3</v>
      </c>
      <c r="O53" s="55"/>
      <c r="P53" s="55"/>
      <c r="Q53" s="39">
        <v>109.27</v>
      </c>
      <c r="R53" s="39">
        <v>97</v>
      </c>
      <c r="S53" s="56">
        <f t="shared" si="9"/>
        <v>88.7709343827217</v>
      </c>
      <c r="T53" s="56">
        <f t="shared" si="10"/>
        <v>-12.269999999999996</v>
      </c>
      <c r="U53" s="39" t="s">
        <v>221</v>
      </c>
    </row>
    <row r="54" spans="1:21" ht="12.75">
      <c r="A54" s="57" t="s">
        <v>130</v>
      </c>
      <c r="B54" s="22" t="s">
        <v>131</v>
      </c>
      <c r="C54" s="53">
        <v>22.5</v>
      </c>
      <c r="D54" s="53">
        <v>22.5</v>
      </c>
      <c r="E54" s="54">
        <v>41.5</v>
      </c>
      <c r="F54" s="54">
        <v>86.7</v>
      </c>
      <c r="G54" s="53"/>
      <c r="H54" s="53">
        <v>124.4</v>
      </c>
      <c r="I54" s="53">
        <v>41.5</v>
      </c>
      <c r="J54" s="53">
        <v>86.7</v>
      </c>
      <c r="K54" s="53">
        <v>124.4</v>
      </c>
      <c r="L54" s="53">
        <v>124.4</v>
      </c>
      <c r="M54" s="53">
        <v>124.5</v>
      </c>
      <c r="N54" s="53">
        <f t="shared" si="11"/>
        <v>497.70000000000005</v>
      </c>
      <c r="O54" s="55"/>
      <c r="P54" s="55"/>
      <c r="Q54" s="39">
        <v>497.75</v>
      </c>
      <c r="R54" s="39">
        <v>501.1</v>
      </c>
      <c r="S54" s="56">
        <f t="shared" si="9"/>
        <v>100.67302862882974</v>
      </c>
      <c r="T54" s="56">
        <f t="shared" si="10"/>
        <v>3.3500000000000227</v>
      </c>
      <c r="U54" s="39" t="s">
        <v>114</v>
      </c>
    </row>
    <row r="55" spans="1:21" ht="12.75">
      <c r="A55" s="57" t="s">
        <v>132</v>
      </c>
      <c r="B55" s="22" t="s">
        <v>133</v>
      </c>
      <c r="C55" s="53">
        <v>42</v>
      </c>
      <c r="D55" s="53">
        <v>43.6</v>
      </c>
      <c r="E55" s="54">
        <v>12.6</v>
      </c>
      <c r="F55" s="54">
        <v>29.1</v>
      </c>
      <c r="G55" s="53"/>
      <c r="H55" s="53">
        <v>37.7</v>
      </c>
      <c r="I55" s="53">
        <v>12.6</v>
      </c>
      <c r="J55" s="53">
        <v>29.1</v>
      </c>
      <c r="K55" s="53">
        <v>37.7</v>
      </c>
      <c r="L55" s="53">
        <v>37.7</v>
      </c>
      <c r="M55" s="53">
        <v>37.7</v>
      </c>
      <c r="N55" s="53">
        <f t="shared" si="11"/>
        <v>150.8</v>
      </c>
      <c r="O55" s="55"/>
      <c r="P55" s="55"/>
      <c r="Q55" s="39">
        <v>220.82</v>
      </c>
      <c r="R55" s="39">
        <v>212</v>
      </c>
      <c r="S55" s="56">
        <f t="shared" si="9"/>
        <v>96.00579657639707</v>
      </c>
      <c r="T55" s="56">
        <f t="shared" si="10"/>
        <v>-8.819999999999993</v>
      </c>
      <c r="U55" s="39" t="s">
        <v>221</v>
      </c>
    </row>
    <row r="56" spans="1:21" ht="12.75">
      <c r="A56" s="57" t="s">
        <v>134</v>
      </c>
      <c r="B56" s="22" t="s">
        <v>135</v>
      </c>
      <c r="C56" s="53">
        <v>2</v>
      </c>
      <c r="D56" s="53">
        <v>1.5</v>
      </c>
      <c r="E56" s="54" t="s">
        <v>41</v>
      </c>
      <c r="F56" s="54"/>
      <c r="G56" s="53"/>
      <c r="H56" s="53">
        <v>8.3</v>
      </c>
      <c r="I56" s="53">
        <v>0</v>
      </c>
      <c r="J56" s="53"/>
      <c r="K56" s="53">
        <v>8.4</v>
      </c>
      <c r="L56" s="53">
        <v>8.4</v>
      </c>
      <c r="M56" s="53">
        <v>8.4</v>
      </c>
      <c r="N56" s="53">
        <f t="shared" si="11"/>
        <v>33.5</v>
      </c>
      <c r="O56" s="55"/>
      <c r="P56" s="55"/>
      <c r="Q56" s="39">
        <v>33.52</v>
      </c>
      <c r="R56" s="39">
        <v>123.4</v>
      </c>
      <c r="S56" s="56">
        <f t="shared" si="9"/>
        <v>368.1384248210024</v>
      </c>
      <c r="T56" s="56">
        <f t="shared" si="10"/>
        <v>89.88</v>
      </c>
      <c r="U56" s="39" t="s">
        <v>227</v>
      </c>
    </row>
    <row r="57" spans="1:21" ht="12.75" hidden="1">
      <c r="A57" s="57" t="s">
        <v>228</v>
      </c>
      <c r="B57" s="22" t="s">
        <v>137</v>
      </c>
      <c r="C57" s="53"/>
      <c r="D57" s="53"/>
      <c r="E57" s="53"/>
      <c r="F57" s="53"/>
      <c r="G57" s="53"/>
      <c r="H57" s="53"/>
      <c r="I57" s="53"/>
      <c r="J57" s="53"/>
      <c r="K57" s="53">
        <f>SUM(I57:J57)</f>
        <v>0</v>
      </c>
      <c r="L57" s="53"/>
      <c r="M57" s="53"/>
      <c r="N57" s="53">
        <f>SUM(H57:M57)</f>
        <v>0</v>
      </c>
      <c r="O57" s="55"/>
      <c r="P57" s="55"/>
      <c r="Q57" s="39">
        <f>SUM(H57+K57+L57)</f>
        <v>0</v>
      </c>
      <c r="R57" s="39"/>
      <c r="S57" s="56" t="e">
        <f t="shared" si="9"/>
        <v>#DIV/0!</v>
      </c>
      <c r="T57" s="56">
        <f t="shared" si="10"/>
        <v>0</v>
      </c>
      <c r="U57" s="39"/>
    </row>
    <row r="58" spans="1:21" ht="12.75">
      <c r="A58" s="57" t="s">
        <v>138</v>
      </c>
      <c r="B58" s="22" t="s">
        <v>139</v>
      </c>
      <c r="C58" s="53">
        <v>47</v>
      </c>
      <c r="D58" s="53">
        <v>47</v>
      </c>
      <c r="E58" s="54">
        <v>49.4</v>
      </c>
      <c r="F58" s="54">
        <v>93.1</v>
      </c>
      <c r="G58" s="53"/>
      <c r="H58" s="53">
        <v>148.2</v>
      </c>
      <c r="I58" s="53">
        <v>49.4</v>
      </c>
      <c r="J58" s="53">
        <v>93.1</v>
      </c>
      <c r="K58" s="53">
        <v>148.1</v>
      </c>
      <c r="L58" s="53">
        <v>148.1</v>
      </c>
      <c r="M58" s="53">
        <v>148.2</v>
      </c>
      <c r="N58" s="53">
        <f>SUM(H58,K58,L58,M58)</f>
        <v>592.5999999999999</v>
      </c>
      <c r="O58" s="55"/>
      <c r="P58" s="55"/>
      <c r="Q58" s="39">
        <v>592.56</v>
      </c>
      <c r="R58" s="39">
        <v>740.7</v>
      </c>
      <c r="S58" s="56">
        <f t="shared" si="9"/>
        <v>125.00000000000003</v>
      </c>
      <c r="T58" s="56">
        <f t="shared" si="10"/>
        <v>148.1400000000001</v>
      </c>
      <c r="U58" s="39" t="s">
        <v>140</v>
      </c>
    </row>
    <row r="59" spans="1:21" ht="12.75">
      <c r="A59" s="57" t="s">
        <v>229</v>
      </c>
      <c r="B59" s="60" t="s">
        <v>230</v>
      </c>
      <c r="C59" s="53"/>
      <c r="D59" s="53"/>
      <c r="E59" s="54"/>
      <c r="F59" s="54"/>
      <c r="G59" s="53"/>
      <c r="H59" s="53"/>
      <c r="I59" s="53"/>
      <c r="J59" s="53"/>
      <c r="K59" s="53"/>
      <c r="L59" s="53"/>
      <c r="M59" s="53"/>
      <c r="N59" s="53"/>
      <c r="O59" s="55"/>
      <c r="P59" s="55"/>
      <c r="Q59" s="39"/>
      <c r="R59" s="39">
        <v>164.6</v>
      </c>
      <c r="S59" s="56"/>
      <c r="T59" s="56">
        <f t="shared" si="10"/>
        <v>164.6</v>
      </c>
      <c r="U59" s="39" t="s">
        <v>231</v>
      </c>
    </row>
    <row r="60" spans="1:21" ht="12.75">
      <c r="A60" s="57" t="s">
        <v>232</v>
      </c>
      <c r="B60" s="22" t="s">
        <v>141</v>
      </c>
      <c r="C60" s="53"/>
      <c r="D60" s="53"/>
      <c r="E60" s="54">
        <v>5.3</v>
      </c>
      <c r="F60" s="54"/>
      <c r="G60" s="53"/>
      <c r="H60" s="53">
        <v>15.9</v>
      </c>
      <c r="I60" s="53">
        <v>5.3</v>
      </c>
      <c r="J60" s="53"/>
      <c r="K60" s="53">
        <v>16</v>
      </c>
      <c r="L60" s="53">
        <v>16</v>
      </c>
      <c r="M60" s="53">
        <v>16</v>
      </c>
      <c r="N60" s="53">
        <f>SUM(H60,K60,L60,M60)</f>
        <v>63.9</v>
      </c>
      <c r="O60" s="55"/>
      <c r="P60" s="55"/>
      <c r="Q60" s="39">
        <v>63.94</v>
      </c>
      <c r="R60" s="39"/>
      <c r="S60" s="56">
        <f aca="true" t="shared" si="13" ref="S60:S87">R60/Q60*100</f>
        <v>0</v>
      </c>
      <c r="T60" s="56">
        <f t="shared" si="10"/>
        <v>-63.94</v>
      </c>
      <c r="U60" s="39"/>
    </row>
    <row r="61" spans="1:21" ht="25.5">
      <c r="A61" s="57" t="s">
        <v>233</v>
      </c>
      <c r="B61" s="22" t="s">
        <v>143</v>
      </c>
      <c r="C61" s="53">
        <f>SUM(C63:C68)</f>
        <v>1732.4</v>
      </c>
      <c r="D61" s="53">
        <f>SUM(D63:D68)</f>
        <v>455</v>
      </c>
      <c r="E61" s="54">
        <f>SUM(E63:E69)</f>
        <v>5340.799999999999</v>
      </c>
      <c r="F61" s="54">
        <f>SUM(F63:F69)</f>
        <v>12645.599999999999</v>
      </c>
      <c r="G61" s="53"/>
      <c r="H61" s="53">
        <f aca="true" t="shared" si="14" ref="H61:M61">SUM(H63:H69)</f>
        <v>16022.5</v>
      </c>
      <c r="I61" s="53">
        <f t="shared" si="14"/>
        <v>5340.799999999999</v>
      </c>
      <c r="J61" s="53">
        <f t="shared" si="14"/>
        <v>12645.599999999999</v>
      </c>
      <c r="K61" s="53">
        <f t="shared" si="14"/>
        <v>16022.599999999999</v>
      </c>
      <c r="L61" s="53">
        <f t="shared" si="14"/>
        <v>16022.5</v>
      </c>
      <c r="M61" s="53">
        <f t="shared" si="14"/>
        <v>16022.499999999998</v>
      </c>
      <c r="N61" s="53">
        <f>SUM(H61,K61,L61,M61)</f>
        <v>64090.1</v>
      </c>
      <c r="O61" s="55"/>
      <c r="P61" s="55"/>
      <c r="Q61" s="39">
        <f>SUM(Q63,Q65,Q66,Q67,Q68,Q69)</f>
        <v>64090.100000000006</v>
      </c>
      <c r="R61" s="53">
        <f>SUM(R63:R69)</f>
        <v>64086</v>
      </c>
      <c r="S61" s="56">
        <f t="shared" si="13"/>
        <v>99.9936027561199</v>
      </c>
      <c r="T61" s="56">
        <f t="shared" si="10"/>
        <v>-4.100000000005821</v>
      </c>
      <c r="U61" s="39"/>
    </row>
    <row r="62" spans="1:21" ht="12.75" hidden="1">
      <c r="A62" s="57"/>
      <c r="B62" s="60" t="s">
        <v>234</v>
      </c>
      <c r="C62" s="53"/>
      <c r="D62" s="53"/>
      <c r="E62" s="53"/>
      <c r="F62" s="53"/>
      <c r="G62" s="53"/>
      <c r="H62" s="53">
        <f>SUM(E62:F62)</f>
        <v>0</v>
      </c>
      <c r="I62" s="53"/>
      <c r="J62" s="53"/>
      <c r="K62" s="53"/>
      <c r="L62" s="53"/>
      <c r="M62" s="53"/>
      <c r="N62" s="53">
        <f>SUM(H62:M62)</f>
        <v>0</v>
      </c>
      <c r="O62" s="55"/>
      <c r="P62" s="55"/>
      <c r="Q62" s="39">
        <f>SUM(H62+K62+L62)</f>
        <v>0</v>
      </c>
      <c r="R62" s="39"/>
      <c r="S62" s="56" t="e">
        <f t="shared" si="13"/>
        <v>#DIV/0!</v>
      </c>
      <c r="T62" s="56">
        <f t="shared" si="10"/>
        <v>0</v>
      </c>
      <c r="U62" s="39"/>
    </row>
    <row r="63" spans="1:21" ht="26.25" customHeight="1">
      <c r="A63" s="87"/>
      <c r="B63" s="22" t="s">
        <v>145</v>
      </c>
      <c r="C63" s="53">
        <v>451.5</v>
      </c>
      <c r="D63" s="53">
        <v>451.5</v>
      </c>
      <c r="E63" s="54">
        <v>250</v>
      </c>
      <c r="F63" s="54">
        <v>1575</v>
      </c>
      <c r="G63" s="53"/>
      <c r="H63" s="53">
        <v>750</v>
      </c>
      <c r="I63" s="53">
        <v>250</v>
      </c>
      <c r="J63" s="53">
        <v>1575</v>
      </c>
      <c r="K63" s="53">
        <v>750</v>
      </c>
      <c r="L63" s="53">
        <v>750</v>
      </c>
      <c r="M63" s="53">
        <v>750</v>
      </c>
      <c r="N63" s="53">
        <f>SUM(H63,K63,L63,M63)</f>
        <v>3000</v>
      </c>
      <c r="O63" s="55"/>
      <c r="P63" s="55"/>
      <c r="Q63" s="39">
        <v>3000</v>
      </c>
      <c r="R63" s="39">
        <v>1156.9</v>
      </c>
      <c r="S63" s="56">
        <f t="shared" si="13"/>
        <v>38.56333333333334</v>
      </c>
      <c r="T63" s="56">
        <f t="shared" si="10"/>
        <v>-1843.1</v>
      </c>
      <c r="U63" s="39" t="s">
        <v>235</v>
      </c>
    </row>
    <row r="64" spans="1:21" ht="12.75" hidden="1">
      <c r="A64" s="87"/>
      <c r="B64" s="60" t="s">
        <v>236</v>
      </c>
      <c r="C64" s="53"/>
      <c r="D64" s="53"/>
      <c r="E64" s="53"/>
      <c r="F64" s="53"/>
      <c r="G64" s="53"/>
      <c r="H64" s="53"/>
      <c r="I64" s="53"/>
      <c r="J64" s="53"/>
      <c r="K64" s="53">
        <f>SUM(I64:J64)</f>
        <v>0</v>
      </c>
      <c r="L64" s="53"/>
      <c r="M64" s="53"/>
      <c r="N64" s="53">
        <f>SUM(H64:M64)</f>
        <v>0</v>
      </c>
      <c r="O64" s="55"/>
      <c r="P64" s="55"/>
      <c r="Q64" s="39">
        <f>SUM(H64+K64+L64)</f>
        <v>0</v>
      </c>
      <c r="R64" s="39"/>
      <c r="S64" s="56" t="e">
        <f t="shared" si="13"/>
        <v>#DIV/0!</v>
      </c>
      <c r="T64" s="56">
        <f t="shared" si="10"/>
        <v>0</v>
      </c>
      <c r="U64" s="39"/>
    </row>
    <row r="65" spans="1:21" ht="12.75">
      <c r="A65" s="87"/>
      <c r="B65" s="22" t="s">
        <v>153</v>
      </c>
      <c r="C65" s="53">
        <v>1110</v>
      </c>
      <c r="D65" s="53"/>
      <c r="E65" s="54">
        <v>4696.4</v>
      </c>
      <c r="F65" s="54">
        <v>10948</v>
      </c>
      <c r="G65" s="53"/>
      <c r="H65" s="53">
        <v>14089.2</v>
      </c>
      <c r="I65" s="53">
        <v>4696.4</v>
      </c>
      <c r="J65" s="53">
        <v>10948</v>
      </c>
      <c r="K65" s="53">
        <v>14089.3</v>
      </c>
      <c r="L65" s="53">
        <v>14089.2</v>
      </c>
      <c r="M65" s="53">
        <v>14089.3</v>
      </c>
      <c r="N65" s="53">
        <f aca="true" t="shared" si="15" ref="N65:N74">SUM(H65,K65,L65,M65)</f>
        <v>56357</v>
      </c>
      <c r="O65" s="55"/>
      <c r="P65" s="55"/>
      <c r="Q65" s="39">
        <v>56357</v>
      </c>
      <c r="R65" s="39">
        <v>61349.9</v>
      </c>
      <c r="S65" s="56">
        <f t="shared" si="13"/>
        <v>108.85941409230442</v>
      </c>
      <c r="T65" s="56">
        <f t="shared" si="10"/>
        <v>4992.9000000000015</v>
      </c>
      <c r="U65" s="39" t="s">
        <v>237</v>
      </c>
    </row>
    <row r="66" spans="1:21" ht="25.5">
      <c r="A66" s="87"/>
      <c r="B66" s="22" t="s">
        <v>155</v>
      </c>
      <c r="C66" s="53">
        <v>60</v>
      </c>
      <c r="D66" s="53"/>
      <c r="E66" s="54">
        <v>10.5</v>
      </c>
      <c r="F66" s="54">
        <v>19.5</v>
      </c>
      <c r="G66" s="53"/>
      <c r="H66" s="53">
        <v>31.5</v>
      </c>
      <c r="I66" s="53">
        <v>10.5</v>
      </c>
      <c r="J66" s="53">
        <v>19.5</v>
      </c>
      <c r="K66" s="53">
        <v>31.5</v>
      </c>
      <c r="L66" s="53">
        <v>31.5</v>
      </c>
      <c r="M66" s="53">
        <v>31.6</v>
      </c>
      <c r="N66" s="53">
        <f t="shared" si="15"/>
        <v>126.1</v>
      </c>
      <c r="O66" s="55"/>
      <c r="P66" s="55"/>
      <c r="Q66" s="39">
        <v>126.1</v>
      </c>
      <c r="R66" s="39">
        <v>121.4</v>
      </c>
      <c r="S66" s="56">
        <f t="shared" si="13"/>
        <v>96.27279936558288</v>
      </c>
      <c r="T66" s="56">
        <f t="shared" si="10"/>
        <v>-4.699999999999989</v>
      </c>
      <c r="U66" s="39"/>
    </row>
    <row r="67" spans="1:21" ht="12.75">
      <c r="A67" s="87"/>
      <c r="B67" s="22" t="s">
        <v>158</v>
      </c>
      <c r="C67" s="53">
        <v>107.4</v>
      </c>
      <c r="D67" s="53"/>
      <c r="E67" s="54">
        <v>41.4</v>
      </c>
      <c r="F67" s="54">
        <v>98.8</v>
      </c>
      <c r="G67" s="53"/>
      <c r="H67" s="53">
        <v>124.1</v>
      </c>
      <c r="I67" s="53">
        <v>41.4</v>
      </c>
      <c r="J67" s="53">
        <v>98.8</v>
      </c>
      <c r="K67" s="53">
        <v>124.1</v>
      </c>
      <c r="L67" s="53">
        <v>124.1</v>
      </c>
      <c r="M67" s="53">
        <v>124</v>
      </c>
      <c r="N67" s="53">
        <f t="shared" si="15"/>
        <v>496.29999999999995</v>
      </c>
      <c r="O67" s="55"/>
      <c r="P67" s="55"/>
      <c r="Q67" s="39">
        <v>496.3</v>
      </c>
      <c r="R67" s="39">
        <v>598.1</v>
      </c>
      <c r="S67" s="56">
        <f t="shared" si="13"/>
        <v>120.51178722546847</v>
      </c>
      <c r="T67" s="56">
        <f t="shared" si="10"/>
        <v>101.80000000000001</v>
      </c>
      <c r="U67" s="39" t="s">
        <v>238</v>
      </c>
    </row>
    <row r="68" spans="1:21" ht="12.75">
      <c r="A68" s="87"/>
      <c r="B68" s="22" t="s">
        <v>156</v>
      </c>
      <c r="C68" s="53">
        <v>3.5</v>
      </c>
      <c r="D68" s="53">
        <v>3.5</v>
      </c>
      <c r="E68" s="54">
        <v>1.9</v>
      </c>
      <c r="F68" s="54">
        <v>4.3</v>
      </c>
      <c r="G68" s="53"/>
      <c r="H68" s="53">
        <v>5.9</v>
      </c>
      <c r="I68" s="53">
        <v>1.9</v>
      </c>
      <c r="J68" s="53">
        <v>4.3</v>
      </c>
      <c r="K68" s="53">
        <v>5.8</v>
      </c>
      <c r="L68" s="53">
        <v>5.8</v>
      </c>
      <c r="M68" s="53">
        <v>5.8</v>
      </c>
      <c r="N68" s="53">
        <f t="shared" si="15"/>
        <v>23.3</v>
      </c>
      <c r="O68" s="55"/>
      <c r="P68" s="55"/>
      <c r="Q68" s="39">
        <v>23.3</v>
      </c>
      <c r="R68" s="39">
        <v>29.7</v>
      </c>
      <c r="S68" s="56">
        <f t="shared" si="13"/>
        <v>127.46781115879828</v>
      </c>
      <c r="T68" s="56">
        <f t="shared" si="10"/>
        <v>6.399999999999999</v>
      </c>
      <c r="U68" s="39" t="s">
        <v>221</v>
      </c>
    </row>
    <row r="69" spans="1:21" ht="12.75">
      <c r="A69" s="57"/>
      <c r="B69" s="22" t="s">
        <v>160</v>
      </c>
      <c r="C69" s="53"/>
      <c r="D69" s="53"/>
      <c r="E69" s="54">
        <v>340.6</v>
      </c>
      <c r="F69" s="54"/>
      <c r="G69" s="53"/>
      <c r="H69" s="53">
        <v>1021.8</v>
      </c>
      <c r="I69" s="53">
        <v>340.6</v>
      </c>
      <c r="J69" s="53"/>
      <c r="K69" s="53">
        <v>1021.9</v>
      </c>
      <c r="L69" s="53">
        <v>1021.9</v>
      </c>
      <c r="M69" s="53">
        <v>1021.8</v>
      </c>
      <c r="N69" s="53">
        <f t="shared" si="15"/>
        <v>4087.3999999999996</v>
      </c>
      <c r="O69" s="55"/>
      <c r="P69" s="55"/>
      <c r="Q69" s="39">
        <v>4087.4</v>
      </c>
      <c r="R69" s="39">
        <v>830</v>
      </c>
      <c r="S69" s="56">
        <f t="shared" si="13"/>
        <v>20.306307187943435</v>
      </c>
      <c r="T69" s="56">
        <f t="shared" si="10"/>
        <v>-3257.4</v>
      </c>
      <c r="U69" s="39" t="s">
        <v>239</v>
      </c>
    </row>
    <row r="70" spans="1:21" ht="12.75">
      <c r="A70" s="57" t="s">
        <v>240</v>
      </c>
      <c r="B70" s="60" t="s">
        <v>241</v>
      </c>
      <c r="C70" s="53">
        <f>SUM(C71:C79)</f>
        <v>4135.799999999999</v>
      </c>
      <c r="D70" s="53">
        <f>SUM(D71:D79)</f>
        <v>4136.6</v>
      </c>
      <c r="E70" s="54">
        <f>SUM(E71:E79)</f>
        <v>3148.9</v>
      </c>
      <c r="F70" s="54">
        <f>SUM(F71:F79)</f>
        <v>6487.099999999999</v>
      </c>
      <c r="G70" s="53"/>
      <c r="H70" s="53">
        <f aca="true" t="shared" si="16" ref="H70:M70">SUM(H71:H79)</f>
        <v>9446.4</v>
      </c>
      <c r="I70" s="53">
        <f t="shared" si="16"/>
        <v>3148.9</v>
      </c>
      <c r="J70" s="53">
        <f t="shared" si="16"/>
        <v>6487</v>
      </c>
      <c r="K70" s="53">
        <f t="shared" si="16"/>
        <v>9446.3</v>
      </c>
      <c r="L70" s="53">
        <f t="shared" si="16"/>
        <v>9446.599999999999</v>
      </c>
      <c r="M70" s="53">
        <f t="shared" si="16"/>
        <v>9446.499999999998</v>
      </c>
      <c r="N70" s="53">
        <f t="shared" si="15"/>
        <v>37785.799999999996</v>
      </c>
      <c r="O70" s="55"/>
      <c r="P70" s="55"/>
      <c r="Q70" s="39">
        <f>SUM(Q71,Q72,Q73,Q74,Q76,Q77,Q78,Q79)</f>
        <v>37785.77999999999</v>
      </c>
      <c r="R70" s="53">
        <f>SUM(R71:R79)</f>
        <v>52023.7</v>
      </c>
      <c r="S70" s="56">
        <f t="shared" si="13"/>
        <v>137.6806301206433</v>
      </c>
      <c r="T70" s="56">
        <f t="shared" si="10"/>
        <v>14237.920000000006</v>
      </c>
      <c r="U70" s="39"/>
    </row>
    <row r="71" spans="1:21" ht="25.5">
      <c r="A71" s="57" t="s">
        <v>164</v>
      </c>
      <c r="B71" s="60" t="s">
        <v>165</v>
      </c>
      <c r="C71" s="58">
        <v>3431</v>
      </c>
      <c r="D71" s="58">
        <v>3431.1</v>
      </c>
      <c r="E71" s="59">
        <v>2487.7</v>
      </c>
      <c r="F71" s="59">
        <v>5251.3</v>
      </c>
      <c r="G71" s="53"/>
      <c r="H71" s="53">
        <v>7463</v>
      </c>
      <c r="I71" s="53">
        <v>2487.7</v>
      </c>
      <c r="J71" s="53">
        <v>5251.3</v>
      </c>
      <c r="K71" s="53">
        <v>7463</v>
      </c>
      <c r="L71" s="53">
        <v>7463</v>
      </c>
      <c r="M71" s="53">
        <v>7463.1</v>
      </c>
      <c r="N71" s="53">
        <f t="shared" si="15"/>
        <v>29852.1</v>
      </c>
      <c r="O71" s="55"/>
      <c r="P71" s="55"/>
      <c r="Q71" s="39">
        <v>29852.06</v>
      </c>
      <c r="R71" s="39">
        <v>42280.2</v>
      </c>
      <c r="S71" s="56">
        <f t="shared" si="13"/>
        <v>141.63243675645833</v>
      </c>
      <c r="T71" s="56">
        <f t="shared" si="10"/>
        <v>12428.139999999996</v>
      </c>
      <c r="U71" s="20" t="s">
        <v>166</v>
      </c>
    </row>
    <row r="72" spans="1:21" ht="25.5">
      <c r="A72" s="57" t="s">
        <v>167</v>
      </c>
      <c r="B72" s="22" t="s">
        <v>94</v>
      </c>
      <c r="C72" s="58">
        <v>328.4</v>
      </c>
      <c r="D72" s="58">
        <v>328.4</v>
      </c>
      <c r="E72" s="59">
        <v>246.3</v>
      </c>
      <c r="F72" s="59">
        <v>519.9</v>
      </c>
      <c r="G72" s="53"/>
      <c r="H72" s="53">
        <v>738.8</v>
      </c>
      <c r="I72" s="53">
        <v>246.3</v>
      </c>
      <c r="J72" s="53">
        <v>519.9</v>
      </c>
      <c r="K72" s="53">
        <v>738.8</v>
      </c>
      <c r="L72" s="53">
        <v>738.9</v>
      </c>
      <c r="M72" s="53">
        <v>738.9</v>
      </c>
      <c r="N72" s="53">
        <f t="shared" si="15"/>
        <v>2955.4</v>
      </c>
      <c r="O72" s="55"/>
      <c r="P72" s="55"/>
      <c r="Q72" s="39">
        <v>2955.35</v>
      </c>
      <c r="R72" s="39">
        <v>4476</v>
      </c>
      <c r="S72" s="56">
        <f t="shared" si="13"/>
        <v>151.45414248735344</v>
      </c>
      <c r="T72" s="56">
        <f t="shared" si="10"/>
        <v>1520.65</v>
      </c>
      <c r="U72" s="20" t="s">
        <v>168</v>
      </c>
    </row>
    <row r="73" spans="1:21" ht="12.75">
      <c r="A73" s="57" t="s">
        <v>169</v>
      </c>
      <c r="B73" s="22" t="s">
        <v>22</v>
      </c>
      <c r="C73" s="58">
        <v>11</v>
      </c>
      <c r="D73" s="58">
        <v>11.5</v>
      </c>
      <c r="E73" s="59">
        <v>51.6</v>
      </c>
      <c r="F73" s="59">
        <v>93.9</v>
      </c>
      <c r="G73" s="53"/>
      <c r="H73" s="53">
        <v>154.8</v>
      </c>
      <c r="I73" s="53">
        <v>51.6</v>
      </c>
      <c r="J73" s="53">
        <v>93.9</v>
      </c>
      <c r="K73" s="53">
        <v>154.8</v>
      </c>
      <c r="L73" s="53">
        <v>154.8</v>
      </c>
      <c r="M73" s="53">
        <v>154.8</v>
      </c>
      <c r="N73" s="53">
        <f t="shared" si="15"/>
        <v>619.2</v>
      </c>
      <c r="O73" s="55"/>
      <c r="P73" s="55"/>
      <c r="Q73" s="39">
        <v>619.21</v>
      </c>
      <c r="R73" s="39">
        <v>626.3</v>
      </c>
      <c r="S73" s="56">
        <f t="shared" si="13"/>
        <v>101.14500734807253</v>
      </c>
      <c r="T73" s="56">
        <f t="shared" si="10"/>
        <v>7.089999999999918</v>
      </c>
      <c r="U73" s="39" t="s">
        <v>100</v>
      </c>
    </row>
    <row r="74" spans="1:21" ht="12.75">
      <c r="A74" s="57" t="s">
        <v>171</v>
      </c>
      <c r="B74" s="60" t="s">
        <v>56</v>
      </c>
      <c r="C74" s="58">
        <v>28.7</v>
      </c>
      <c r="D74" s="58">
        <v>28.8</v>
      </c>
      <c r="E74" s="59">
        <v>80.3</v>
      </c>
      <c r="F74" s="59">
        <v>80.7</v>
      </c>
      <c r="G74" s="53"/>
      <c r="H74" s="53">
        <v>240.8</v>
      </c>
      <c r="I74" s="53">
        <v>80.3</v>
      </c>
      <c r="J74" s="53">
        <v>80.6</v>
      </c>
      <c r="K74" s="53">
        <v>240.8</v>
      </c>
      <c r="L74" s="53">
        <v>240.8</v>
      </c>
      <c r="M74" s="53">
        <v>240.8</v>
      </c>
      <c r="N74" s="53">
        <f t="shared" si="15"/>
        <v>963.2</v>
      </c>
      <c r="O74" s="55"/>
      <c r="P74" s="55"/>
      <c r="Q74" s="39">
        <v>963.2</v>
      </c>
      <c r="R74" s="39">
        <v>1175.7</v>
      </c>
      <c r="S74" s="56">
        <f t="shared" si="13"/>
        <v>122.06187707641196</v>
      </c>
      <c r="T74" s="56">
        <f t="shared" si="10"/>
        <v>212.5</v>
      </c>
      <c r="U74" s="39" t="s">
        <v>242</v>
      </c>
    </row>
    <row r="75" spans="1:21" ht="12.75" hidden="1">
      <c r="A75" s="57" t="s">
        <v>99</v>
      </c>
      <c r="B75" s="65"/>
      <c r="C75" s="55"/>
      <c r="D75" s="55"/>
      <c r="E75" s="55"/>
      <c r="F75" s="55"/>
      <c r="G75" s="55"/>
      <c r="H75" s="55"/>
      <c r="I75" s="55"/>
      <c r="J75" s="55"/>
      <c r="K75" s="53">
        <f>SUM(I75:J75)</f>
        <v>0</v>
      </c>
      <c r="L75" s="55"/>
      <c r="M75" s="55"/>
      <c r="N75" s="55"/>
      <c r="O75" s="55"/>
      <c r="P75" s="55"/>
      <c r="Q75" s="39">
        <f>SUM(H75+K75+L75)</f>
        <v>0</v>
      </c>
      <c r="R75" s="39"/>
      <c r="S75" s="56" t="e">
        <f t="shared" si="13"/>
        <v>#DIV/0!</v>
      </c>
      <c r="T75" s="56">
        <f t="shared" si="10"/>
        <v>0</v>
      </c>
      <c r="U75" s="39"/>
    </row>
    <row r="76" spans="1:21" ht="12.75">
      <c r="A76" s="57" t="s">
        <v>172</v>
      </c>
      <c r="B76" s="60" t="s">
        <v>28</v>
      </c>
      <c r="C76" s="58">
        <v>94.1</v>
      </c>
      <c r="D76" s="58">
        <v>94.2</v>
      </c>
      <c r="E76" s="59">
        <v>38.9</v>
      </c>
      <c r="F76" s="59">
        <v>104.9</v>
      </c>
      <c r="G76" s="53"/>
      <c r="H76" s="53">
        <v>116.7</v>
      </c>
      <c r="I76" s="53">
        <v>38.9</v>
      </c>
      <c r="J76" s="53">
        <v>104.9</v>
      </c>
      <c r="K76" s="53">
        <v>116.7</v>
      </c>
      <c r="L76" s="53">
        <v>116.8</v>
      </c>
      <c r="M76" s="53">
        <v>116.8</v>
      </c>
      <c r="N76" s="53">
        <f aca="true" t="shared" si="17" ref="N76:N83">SUM(H76,K76,L76,M76)</f>
        <v>467</v>
      </c>
      <c r="O76" s="55"/>
      <c r="P76" s="55"/>
      <c r="Q76" s="39">
        <v>467.02</v>
      </c>
      <c r="R76" s="39">
        <v>619.4</v>
      </c>
      <c r="S76" s="56">
        <f t="shared" si="13"/>
        <v>132.62815296989424</v>
      </c>
      <c r="T76" s="56">
        <f t="shared" si="10"/>
        <v>152.38</v>
      </c>
      <c r="U76" s="39" t="s">
        <v>100</v>
      </c>
    </row>
    <row r="77" spans="1:21" ht="12.75">
      <c r="A77" s="57" t="s">
        <v>173</v>
      </c>
      <c r="B77" s="60" t="s">
        <v>54</v>
      </c>
      <c r="C77" s="58">
        <v>25</v>
      </c>
      <c r="D77" s="58">
        <v>25</v>
      </c>
      <c r="E77" s="59">
        <v>10.2</v>
      </c>
      <c r="F77" s="59">
        <v>60.1</v>
      </c>
      <c r="G77" s="53"/>
      <c r="H77" s="53">
        <v>30.6</v>
      </c>
      <c r="I77" s="53">
        <v>10.2</v>
      </c>
      <c r="J77" s="53">
        <v>60.1</v>
      </c>
      <c r="K77" s="53">
        <v>30.6</v>
      </c>
      <c r="L77" s="53">
        <v>30.7</v>
      </c>
      <c r="M77" s="53">
        <v>30.6</v>
      </c>
      <c r="N77" s="53">
        <f t="shared" si="17"/>
        <v>122.5</v>
      </c>
      <c r="O77" s="55"/>
      <c r="P77" s="55"/>
      <c r="Q77" s="39">
        <v>122.5</v>
      </c>
      <c r="R77" s="39">
        <v>108.6</v>
      </c>
      <c r="S77" s="56">
        <f t="shared" si="13"/>
        <v>88.65306122448979</v>
      </c>
      <c r="T77" s="56">
        <f t="shared" si="10"/>
        <v>-13.900000000000006</v>
      </c>
      <c r="U77" s="39" t="s">
        <v>243</v>
      </c>
    </row>
    <row r="78" spans="1:21" ht="12.75">
      <c r="A78" s="57" t="s">
        <v>174</v>
      </c>
      <c r="B78" s="60" t="s">
        <v>34</v>
      </c>
      <c r="C78" s="58">
        <v>23.6</v>
      </c>
      <c r="D78" s="58">
        <v>23.6</v>
      </c>
      <c r="E78" s="59">
        <v>11.5</v>
      </c>
      <c r="F78" s="59">
        <v>20.3</v>
      </c>
      <c r="G78" s="53"/>
      <c r="H78" s="53">
        <v>34.5</v>
      </c>
      <c r="I78" s="53">
        <v>11.5</v>
      </c>
      <c r="J78" s="53">
        <v>20.3</v>
      </c>
      <c r="K78" s="53">
        <v>34.4</v>
      </c>
      <c r="L78" s="53">
        <v>34.4</v>
      </c>
      <c r="M78" s="53">
        <v>34.5</v>
      </c>
      <c r="N78" s="53">
        <f t="shared" si="17"/>
        <v>137.8</v>
      </c>
      <c r="O78" s="55"/>
      <c r="P78" s="55"/>
      <c r="Q78" s="39">
        <v>137.81</v>
      </c>
      <c r="R78" s="39">
        <v>103.3</v>
      </c>
      <c r="S78" s="56">
        <f t="shared" si="13"/>
        <v>74.95827588709092</v>
      </c>
      <c r="T78" s="56">
        <f t="shared" si="10"/>
        <v>-34.510000000000005</v>
      </c>
      <c r="U78" s="39" t="s">
        <v>218</v>
      </c>
    </row>
    <row r="79" spans="1:21" ht="12.75">
      <c r="A79" s="57" t="s">
        <v>244</v>
      </c>
      <c r="B79" s="60" t="s">
        <v>245</v>
      </c>
      <c r="C79" s="58">
        <f aca="true" t="shared" si="18" ref="C79:I79">SUM(C80:C83)</f>
        <v>194</v>
      </c>
      <c r="D79" s="58">
        <f t="shared" si="18"/>
        <v>194</v>
      </c>
      <c r="E79" s="59">
        <f t="shared" si="18"/>
        <v>222.4</v>
      </c>
      <c r="F79" s="59">
        <f t="shared" si="18"/>
        <v>355.99999999999994</v>
      </c>
      <c r="G79" s="58">
        <f t="shared" si="18"/>
        <v>0</v>
      </c>
      <c r="H79" s="58">
        <f t="shared" si="18"/>
        <v>667.2</v>
      </c>
      <c r="I79" s="53">
        <f t="shared" si="18"/>
        <v>222.4</v>
      </c>
      <c r="J79" s="53">
        <v>356</v>
      </c>
      <c r="K79" s="58">
        <f>SUM(K80:K83)</f>
        <v>667.2</v>
      </c>
      <c r="L79" s="58">
        <f>SUM(L80:L83)</f>
        <v>667.2</v>
      </c>
      <c r="M79" s="58">
        <f>SUM(M80:M83)</f>
        <v>667</v>
      </c>
      <c r="N79" s="53">
        <f t="shared" si="17"/>
        <v>2668.6000000000004</v>
      </c>
      <c r="O79" s="55"/>
      <c r="P79" s="55"/>
      <c r="Q79" s="39">
        <f>SUM(Q80,Q81,Q82,Q83)</f>
        <v>2668.6299999999997</v>
      </c>
      <c r="R79" s="58">
        <f>SUM(R80:R83)</f>
        <v>2634.2</v>
      </c>
      <c r="S79" s="56">
        <f t="shared" si="13"/>
        <v>98.7098248914237</v>
      </c>
      <c r="T79" s="56">
        <f t="shared" si="10"/>
        <v>-34.429999999999836</v>
      </c>
      <c r="U79" s="39"/>
    </row>
    <row r="80" spans="1:21" ht="12.75">
      <c r="A80" s="57" t="s">
        <v>246</v>
      </c>
      <c r="B80" s="22" t="s">
        <v>116</v>
      </c>
      <c r="C80" s="58">
        <v>7.5</v>
      </c>
      <c r="D80" s="58">
        <v>7.5</v>
      </c>
      <c r="E80" s="59">
        <v>46.4</v>
      </c>
      <c r="F80" s="59">
        <v>92.8</v>
      </c>
      <c r="G80" s="53"/>
      <c r="H80" s="53">
        <v>139.2</v>
      </c>
      <c r="I80" s="53">
        <v>46.4</v>
      </c>
      <c r="J80" s="53">
        <v>92.8</v>
      </c>
      <c r="K80" s="53">
        <v>139.3</v>
      </c>
      <c r="L80" s="53">
        <v>139.3</v>
      </c>
      <c r="M80" s="53">
        <v>139.2</v>
      </c>
      <c r="N80" s="53">
        <f t="shared" si="17"/>
        <v>557</v>
      </c>
      <c r="O80" s="55"/>
      <c r="P80" s="55"/>
      <c r="Q80" s="39">
        <v>357.03</v>
      </c>
      <c r="R80" s="39">
        <v>54.9</v>
      </c>
      <c r="S80" s="56">
        <f t="shared" si="13"/>
        <v>15.376859087471642</v>
      </c>
      <c r="T80" s="56">
        <f t="shared" si="10"/>
        <v>-302.13</v>
      </c>
      <c r="U80" s="39" t="s">
        <v>219</v>
      </c>
    </row>
    <row r="81" spans="1:21" ht="12.75">
      <c r="A81" s="57" t="s">
        <v>247</v>
      </c>
      <c r="B81" s="60" t="s">
        <v>179</v>
      </c>
      <c r="C81" s="58">
        <v>54</v>
      </c>
      <c r="D81" s="58">
        <v>54</v>
      </c>
      <c r="E81" s="59">
        <v>169.1</v>
      </c>
      <c r="F81" s="59">
        <v>248.9</v>
      </c>
      <c r="G81" s="53"/>
      <c r="H81" s="53">
        <v>507.2</v>
      </c>
      <c r="I81" s="53">
        <v>169.1</v>
      </c>
      <c r="J81" s="53">
        <v>248.8</v>
      </c>
      <c r="K81" s="53">
        <v>507.2</v>
      </c>
      <c r="L81" s="53">
        <v>507.2</v>
      </c>
      <c r="M81" s="53">
        <v>507.1</v>
      </c>
      <c r="N81" s="53">
        <f t="shared" si="17"/>
        <v>2028.6999999999998</v>
      </c>
      <c r="O81" s="55"/>
      <c r="P81" s="55"/>
      <c r="Q81" s="39">
        <v>2028.7</v>
      </c>
      <c r="R81" s="39">
        <v>2380.6</v>
      </c>
      <c r="S81" s="56">
        <f t="shared" si="13"/>
        <v>117.34608369892048</v>
      </c>
      <c r="T81" s="56">
        <f t="shared" si="10"/>
        <v>351.89999999999986</v>
      </c>
      <c r="U81" s="39" t="s">
        <v>248</v>
      </c>
    </row>
    <row r="82" spans="1:21" ht="12.75">
      <c r="A82" s="57" t="s">
        <v>249</v>
      </c>
      <c r="B82" s="22" t="s">
        <v>182</v>
      </c>
      <c r="C82" s="58">
        <v>12.5</v>
      </c>
      <c r="D82" s="58">
        <v>12.5</v>
      </c>
      <c r="E82" s="59">
        <v>5.9</v>
      </c>
      <c r="F82" s="59">
        <v>11.4</v>
      </c>
      <c r="G82" s="53"/>
      <c r="H82" s="53">
        <v>17.7</v>
      </c>
      <c r="I82" s="53">
        <v>5.9</v>
      </c>
      <c r="J82" s="53">
        <v>11.4</v>
      </c>
      <c r="K82" s="53">
        <v>17.7</v>
      </c>
      <c r="L82" s="53">
        <v>17.7</v>
      </c>
      <c r="M82" s="53">
        <v>17.6</v>
      </c>
      <c r="N82" s="53">
        <f t="shared" si="17"/>
        <v>70.69999999999999</v>
      </c>
      <c r="O82" s="55"/>
      <c r="P82" s="55"/>
      <c r="Q82" s="39">
        <v>70.7</v>
      </c>
      <c r="R82" s="39">
        <v>97</v>
      </c>
      <c r="S82" s="56">
        <f t="shared" si="13"/>
        <v>137.19943422913718</v>
      </c>
      <c r="T82" s="56">
        <f t="shared" si="10"/>
        <v>26.299999999999997</v>
      </c>
      <c r="U82" s="39" t="s">
        <v>248</v>
      </c>
    </row>
    <row r="83" spans="1:21" ht="12.75">
      <c r="A83" s="57" t="s">
        <v>250</v>
      </c>
      <c r="B83" s="60" t="s">
        <v>185</v>
      </c>
      <c r="C83" s="58">
        <v>120</v>
      </c>
      <c r="D83" s="58">
        <v>120</v>
      </c>
      <c r="E83" s="59">
        <v>1</v>
      </c>
      <c r="F83" s="59">
        <v>2.9</v>
      </c>
      <c r="G83" s="53"/>
      <c r="H83" s="53">
        <v>3.1</v>
      </c>
      <c r="I83" s="53">
        <v>1</v>
      </c>
      <c r="J83" s="53">
        <v>2.9</v>
      </c>
      <c r="K83" s="53">
        <v>3</v>
      </c>
      <c r="L83" s="53">
        <v>3</v>
      </c>
      <c r="M83" s="53">
        <v>3.1</v>
      </c>
      <c r="N83" s="53">
        <f t="shared" si="17"/>
        <v>12.2</v>
      </c>
      <c r="O83" s="55"/>
      <c r="P83" s="55"/>
      <c r="Q83" s="39">
        <v>212.2</v>
      </c>
      <c r="R83" s="39">
        <v>101.7</v>
      </c>
      <c r="S83" s="56">
        <f t="shared" si="13"/>
        <v>47.92648444863337</v>
      </c>
      <c r="T83" s="56">
        <f t="shared" si="10"/>
        <v>-110.49999999999999</v>
      </c>
      <c r="U83" s="39" t="s">
        <v>248</v>
      </c>
    </row>
    <row r="84" spans="1:21" ht="12.75">
      <c r="A84" s="62">
        <v>3</v>
      </c>
      <c r="B84" s="52" t="s">
        <v>251</v>
      </c>
      <c r="C84" s="53">
        <f>SUM(C5,C33)</f>
        <v>71122.6</v>
      </c>
      <c r="D84" s="53">
        <f>SUM(D5,D33)</f>
        <v>73678.7</v>
      </c>
      <c r="E84" s="54">
        <f>SUM(E5,E33)</f>
        <v>71759.2</v>
      </c>
      <c r="F84" s="54">
        <f>SUM(F5,F33)</f>
        <v>146301.5</v>
      </c>
      <c r="G84" s="53"/>
      <c r="H84" s="53">
        <f aca="true" t="shared" si="19" ref="H84:N84">SUM(H5,H33)</f>
        <v>215277.7</v>
      </c>
      <c r="I84" s="53">
        <f t="shared" si="19"/>
        <v>71759.2</v>
      </c>
      <c r="J84" s="53">
        <f t="shared" si="19"/>
        <v>146301.4</v>
      </c>
      <c r="K84" s="53">
        <f t="shared" si="19"/>
        <v>215277.59999999998</v>
      </c>
      <c r="L84" s="53">
        <f t="shared" si="19"/>
        <v>215278</v>
      </c>
      <c r="M84" s="66">
        <f t="shared" si="19"/>
        <v>215277.6</v>
      </c>
      <c r="N84" s="53">
        <f t="shared" si="19"/>
        <v>861110.9</v>
      </c>
      <c r="O84" s="55"/>
      <c r="P84" s="55"/>
      <c r="Q84" s="39">
        <f>SUM(Q5,Q33)</f>
        <v>861110.9300000002</v>
      </c>
      <c r="R84" s="53">
        <f>SUM(R5,R33)</f>
        <v>1125193.1</v>
      </c>
      <c r="S84" s="56">
        <f t="shared" si="13"/>
        <v>130.66761328880122</v>
      </c>
      <c r="T84" s="56">
        <f t="shared" si="10"/>
        <v>264082.1699999999</v>
      </c>
      <c r="U84" s="39"/>
    </row>
    <row r="85" spans="1:21" ht="12.75">
      <c r="A85" s="62">
        <v>4</v>
      </c>
      <c r="B85" s="52" t="s">
        <v>187</v>
      </c>
      <c r="C85" s="53">
        <v>9.3</v>
      </c>
      <c r="D85" s="53">
        <v>9.4</v>
      </c>
      <c r="E85" s="54">
        <v>1097.7</v>
      </c>
      <c r="F85" s="54">
        <v>32899.8</v>
      </c>
      <c r="G85" s="53"/>
      <c r="H85" s="53">
        <v>3292.9</v>
      </c>
      <c r="I85" s="53">
        <v>1097.7</v>
      </c>
      <c r="J85" s="53">
        <v>32899.8</v>
      </c>
      <c r="K85" s="53">
        <v>3293</v>
      </c>
      <c r="L85" s="53">
        <v>3293</v>
      </c>
      <c r="M85" s="53">
        <v>3293</v>
      </c>
      <c r="N85" s="53">
        <f>SUM(H85,K85,L85,M85)</f>
        <v>13171.9</v>
      </c>
      <c r="O85" s="55"/>
      <c r="P85" s="55"/>
      <c r="Q85" s="39">
        <v>13171.9</v>
      </c>
      <c r="R85" s="66">
        <v>-234478.7</v>
      </c>
      <c r="S85" s="56">
        <f t="shared" si="13"/>
        <v>-1780.1433354337644</v>
      </c>
      <c r="T85" s="56">
        <f t="shared" si="10"/>
        <v>-247650.6</v>
      </c>
      <c r="U85" s="39"/>
    </row>
    <row r="86" spans="1:21" ht="12.75">
      <c r="A86" s="62">
        <v>5</v>
      </c>
      <c r="B86" s="52" t="s">
        <v>252</v>
      </c>
      <c r="C86" s="66">
        <f>SUM(C84:C85)</f>
        <v>71131.90000000001</v>
      </c>
      <c r="D86" s="66">
        <f>SUM(D84:D85)</f>
        <v>73688.09999999999</v>
      </c>
      <c r="E86" s="67">
        <f>SUM(E84:E85)</f>
        <v>72856.9</v>
      </c>
      <c r="F86" s="66">
        <f>SUM(F84:F85)</f>
        <v>179201.3</v>
      </c>
      <c r="G86" s="66"/>
      <c r="H86" s="53">
        <f aca="true" t="shared" si="20" ref="H86:M86">SUM(H84:H85)</f>
        <v>218570.6</v>
      </c>
      <c r="I86" s="53">
        <f t="shared" si="20"/>
        <v>72856.9</v>
      </c>
      <c r="J86" s="53">
        <f t="shared" si="20"/>
        <v>179201.2</v>
      </c>
      <c r="K86" s="66">
        <f t="shared" si="20"/>
        <v>218570.59999999998</v>
      </c>
      <c r="L86" s="66">
        <f t="shared" si="20"/>
        <v>218571</v>
      </c>
      <c r="M86" s="68">
        <f t="shared" si="20"/>
        <v>218570.6</v>
      </c>
      <c r="N86" s="53">
        <f>SUM(H86,K86,L86,M86)</f>
        <v>874282.7999999999</v>
      </c>
      <c r="O86" s="55"/>
      <c r="P86" s="55"/>
      <c r="Q86" s="39">
        <f>SUM(Q84,Q85)</f>
        <v>874282.8300000002</v>
      </c>
      <c r="R86" s="66">
        <v>890714.4</v>
      </c>
      <c r="S86" s="56">
        <f t="shared" si="13"/>
        <v>101.87943414146655</v>
      </c>
      <c r="T86" s="56">
        <f t="shared" si="10"/>
        <v>16431.569999999832</v>
      </c>
      <c r="U86" s="39"/>
    </row>
    <row r="87" spans="1:21" ht="12.75">
      <c r="A87" s="62" t="s">
        <v>240</v>
      </c>
      <c r="B87" s="52" t="s">
        <v>253</v>
      </c>
      <c r="C87" s="53">
        <v>2375</v>
      </c>
      <c r="D87" s="53">
        <v>2460</v>
      </c>
      <c r="E87" s="54">
        <v>827.9</v>
      </c>
      <c r="F87" s="54">
        <v>1603.3</v>
      </c>
      <c r="G87" s="53"/>
      <c r="H87" s="53">
        <v>2483.7</v>
      </c>
      <c r="I87" s="53">
        <v>827.9</v>
      </c>
      <c r="J87" s="53">
        <v>1603.3</v>
      </c>
      <c r="K87" s="53">
        <v>2483.7</v>
      </c>
      <c r="L87" s="53">
        <v>2483.8</v>
      </c>
      <c r="M87" s="53">
        <v>2483.8</v>
      </c>
      <c r="N87" s="53">
        <f>SUM(H87,K87,L87,M87)</f>
        <v>9935</v>
      </c>
      <c r="O87" s="55"/>
      <c r="P87" s="55"/>
      <c r="Q87" s="39">
        <v>9935</v>
      </c>
      <c r="R87" s="39">
        <v>9126</v>
      </c>
      <c r="S87" s="56">
        <f t="shared" si="13"/>
        <v>91.85707096124811</v>
      </c>
      <c r="T87" s="56">
        <f t="shared" si="10"/>
        <v>-809</v>
      </c>
      <c r="U87" s="39"/>
    </row>
    <row r="88" spans="1:21" ht="12.75">
      <c r="A88" s="62" t="s">
        <v>254</v>
      </c>
      <c r="B88" s="52" t="s">
        <v>255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5"/>
      <c r="P88" s="55"/>
      <c r="Q88" s="39">
        <v>86.67</v>
      </c>
      <c r="R88" s="69">
        <f>SUM(R84/R87)</f>
        <v>123.29532106070569</v>
      </c>
      <c r="S88" s="39"/>
      <c r="T88" s="39"/>
      <c r="U88" s="39"/>
    </row>
    <row r="89" spans="1:21" ht="12.75">
      <c r="A89" s="62" t="s">
        <v>254</v>
      </c>
      <c r="B89" s="52" t="s">
        <v>256</v>
      </c>
      <c r="C89" s="70">
        <v>29.95</v>
      </c>
      <c r="D89" s="70">
        <f aca="true" t="shared" si="21" ref="D89:N89">SUM(D86/D87)</f>
        <v>29.954512195121946</v>
      </c>
      <c r="E89" s="71">
        <f t="shared" si="21"/>
        <v>88.00205338809035</v>
      </c>
      <c r="F89" s="71">
        <f t="shared" si="21"/>
        <v>111.77028628453813</v>
      </c>
      <c r="G89" s="70" t="e">
        <f t="shared" si="21"/>
        <v>#DIV/0!</v>
      </c>
      <c r="H89" s="70">
        <f t="shared" si="21"/>
        <v>88.00201312557878</v>
      </c>
      <c r="I89" s="70">
        <f t="shared" si="21"/>
        <v>88.00205338809035</v>
      </c>
      <c r="J89" s="70">
        <f t="shared" si="21"/>
        <v>111.77022391317908</v>
      </c>
      <c r="K89" s="72">
        <f t="shared" si="21"/>
        <v>88.00201312557877</v>
      </c>
      <c r="L89" s="70">
        <f t="shared" si="21"/>
        <v>87.99863112972058</v>
      </c>
      <c r="M89" s="70">
        <f t="shared" si="21"/>
        <v>87.9984700861583</v>
      </c>
      <c r="N89" s="70">
        <f t="shared" si="21"/>
        <v>88.00028183190739</v>
      </c>
      <c r="O89" s="55"/>
      <c r="P89" s="55"/>
      <c r="Q89" s="70">
        <f>SUM(Q86/Q87)</f>
        <v>88.000284851535</v>
      </c>
      <c r="R89" s="70"/>
      <c r="S89" s="70"/>
      <c r="T89" s="70"/>
      <c r="U89" s="70"/>
    </row>
    <row r="90" spans="5:21" ht="12.75">
      <c r="E90" s="73"/>
      <c r="H90" s="11"/>
      <c r="I90" s="11"/>
      <c r="J90" s="11"/>
      <c r="K90" s="11"/>
      <c r="L90" s="11"/>
      <c r="M90" s="11"/>
      <c r="N90" s="11"/>
      <c r="Q90" s="74"/>
      <c r="R90" s="74"/>
      <c r="S90" s="74"/>
      <c r="T90" s="74"/>
      <c r="U90" s="74"/>
    </row>
    <row r="91" spans="5:21" ht="12.75">
      <c r="E91" s="73"/>
      <c r="H91" s="11"/>
      <c r="I91" s="11"/>
      <c r="J91" s="11"/>
      <c r="K91" s="11"/>
      <c r="L91" s="11"/>
      <c r="M91" s="11"/>
      <c r="N91" s="11"/>
      <c r="Q91" s="74"/>
      <c r="R91" s="74"/>
      <c r="S91" s="74"/>
      <c r="T91" s="74"/>
      <c r="U91" s="74"/>
    </row>
    <row r="92" spans="5:21" ht="12.75">
      <c r="E92" s="73"/>
      <c r="H92" s="11"/>
      <c r="I92" s="11"/>
      <c r="J92" s="11"/>
      <c r="K92" s="11"/>
      <c r="L92" s="11"/>
      <c r="M92" s="11"/>
      <c r="N92" s="11"/>
      <c r="Q92" s="74"/>
      <c r="R92" s="74"/>
      <c r="S92" s="74"/>
      <c r="T92" s="74"/>
      <c r="U92" s="74"/>
    </row>
    <row r="93" spans="5:21" ht="12.75">
      <c r="E93" s="73"/>
      <c r="H93" s="11"/>
      <c r="I93" s="11"/>
      <c r="J93" s="11"/>
      <c r="K93" s="11"/>
      <c r="L93" s="11"/>
      <c r="M93" s="11"/>
      <c r="N93" s="11"/>
      <c r="Q93" s="74"/>
      <c r="R93" s="74"/>
      <c r="S93" s="74"/>
      <c r="T93" s="74"/>
      <c r="U93" s="74"/>
    </row>
    <row r="95" spans="2:22" ht="12.75">
      <c r="B95" s="75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75"/>
      <c r="S95" s="75"/>
      <c r="T95" s="75"/>
      <c r="U95" s="75"/>
      <c r="V95" s="75"/>
    </row>
  </sheetData>
  <sheetProtection selectLockedCells="1" selectUnlockedCells="1"/>
  <mergeCells count="19">
    <mergeCell ref="T3:T4"/>
    <mergeCell ref="U3:U4"/>
    <mergeCell ref="A63:A68"/>
    <mergeCell ref="L3:L4"/>
    <mergeCell ref="M3:M4"/>
    <mergeCell ref="N3:N4"/>
    <mergeCell ref="Q3:Q4"/>
    <mergeCell ref="R3:R4"/>
    <mergeCell ref="S3:S4"/>
    <mergeCell ref="A1:U2"/>
    <mergeCell ref="B3:B4"/>
    <mergeCell ref="C3:C4"/>
    <mergeCell ref="D3:D4"/>
    <mergeCell ref="E3:F3"/>
    <mergeCell ref="G3:G4"/>
    <mergeCell ref="H3:H4"/>
    <mergeCell ref="I3:I4"/>
    <mergeCell ref="J3:J4"/>
    <mergeCell ref="K3:K4"/>
  </mergeCells>
  <printOptions/>
  <pageMargins left="0.4097222222222222" right="0.1798611111111111" top="0.2" bottom="0.17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ПЭО</cp:lastModifiedBy>
  <dcterms:modified xsi:type="dcterms:W3CDTF">2016-04-08T05:34:13Z</dcterms:modified>
  <cp:category/>
  <cp:version/>
  <cp:contentType/>
  <cp:contentStatus/>
</cp:coreProperties>
</file>